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RylT\"/>
    </mc:Choice>
  </mc:AlternateContent>
  <bookViews>
    <workbookView xWindow="0" yWindow="0" windowWidth="0" windowHeight="0"/>
  </bookViews>
  <sheets>
    <sheet name="Rekapitulace stavby" sheetId="1" r:id="rId1"/>
    <sheet name="01 - Polní cesta PC10 -SO-01" sheetId="2" r:id="rId2"/>
    <sheet name="02 - Polní cesta PC10-SO-02" sheetId="3" r:id="rId3"/>
    <sheet name="03 - Polní cesta PC10-SO-03" sheetId="4" r:id="rId4"/>
    <sheet name="04 - Polní cesta PC10-SO-04" sheetId="5" r:id="rId5"/>
    <sheet name="05 -  Přeložka vedení CETIN" sheetId="6" r:id="rId6"/>
  </sheets>
  <definedNames>
    <definedName name="_xlnm.Print_Area" localSheetId="0">'Rekapitulace stavby'!$D$4:$AO$76,'Rekapitulace stavby'!$C$82:$AQ$107</definedName>
    <definedName name="_xlnm.Print_Titles" localSheetId="0">'Rekapitulace stavby'!$92:$92</definedName>
    <definedName name="_xlnm._FilterDatabase" localSheetId="1" hidden="1">'01 - Polní cesta PC10 -SO-01'!$C$123:$K$313</definedName>
    <definedName name="_xlnm.Print_Area" localSheetId="1">'01 - Polní cesta PC10 -SO-01'!$C$4:$J$76,'01 - Polní cesta PC10 -SO-01'!$C$111:$J$313</definedName>
    <definedName name="_xlnm.Print_Titles" localSheetId="1">'01 - Polní cesta PC10 -SO-01'!$123:$123</definedName>
    <definedName name="_xlnm._FilterDatabase" localSheetId="2" hidden="1">'02 - Polní cesta PC10-SO-02'!$C$121:$K$256</definedName>
    <definedName name="_xlnm.Print_Area" localSheetId="2">'02 - Polní cesta PC10-SO-02'!$C$4:$J$76,'02 - Polní cesta PC10-SO-02'!$C$109:$J$256</definedName>
    <definedName name="_xlnm.Print_Titles" localSheetId="2">'02 - Polní cesta PC10-SO-02'!$121:$121</definedName>
    <definedName name="_xlnm._FilterDatabase" localSheetId="3" hidden="1">'03 - Polní cesta PC10-SO-03'!$C$121:$K$277</definedName>
    <definedName name="_xlnm.Print_Area" localSheetId="3">'03 - Polní cesta PC10-SO-03'!$C$4:$J$76,'03 - Polní cesta PC10-SO-03'!$C$109:$J$277</definedName>
    <definedName name="_xlnm.Print_Titles" localSheetId="3">'03 - Polní cesta PC10-SO-03'!$121:$121</definedName>
    <definedName name="_xlnm._FilterDatabase" localSheetId="4" hidden="1">'04 - Polní cesta PC10-SO-04'!$C$124:$K$296</definedName>
    <definedName name="_xlnm.Print_Area" localSheetId="4">'04 - Polní cesta PC10-SO-04'!$C$4:$J$76,'04 - Polní cesta PC10-SO-04'!$C$112:$J$296</definedName>
    <definedName name="_xlnm.Print_Titles" localSheetId="4">'04 - Polní cesta PC10-SO-04'!$124:$124</definedName>
    <definedName name="_xlnm._FilterDatabase" localSheetId="5" hidden="1">'05 -  Přeložka vedení CETIN'!$C$116:$K$121</definedName>
    <definedName name="_xlnm.Print_Area" localSheetId="5">'05 -  Přeložka vedení CETIN'!$C$4:$J$76,'05 -  Přeložka vedení CETIN'!$C$104:$J$121</definedName>
    <definedName name="_xlnm.Print_Titles" localSheetId="5">'05 -  Přeložka vedení CETIN'!$116:$116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19"/>
  <c r="BH119"/>
  <c r="BG119"/>
  <c r="BF119"/>
  <c r="T119"/>
  <c r="T118"/>
  <c r="T117"/>
  <c r="R119"/>
  <c r="R118"/>
  <c r="R117"/>
  <c r="P119"/>
  <c r="P118"/>
  <c r="P117"/>
  <c i="1" r="AU99"/>
  <c i="6" r="J113"/>
  <c r="F113"/>
  <c r="F111"/>
  <c r="E109"/>
  <c r="J91"/>
  <c r="F91"/>
  <c r="F89"/>
  <c r="E87"/>
  <c r="J24"/>
  <c r="E24"/>
  <c r="J114"/>
  <c r="J23"/>
  <c r="J18"/>
  <c r="E18"/>
  <c r="F114"/>
  <c r="J17"/>
  <c r="J12"/>
  <c r="J111"/>
  <c r="E7"/>
  <c r="E107"/>
  <c i="5" r="J280"/>
  <c r="J37"/>
  <c r="J36"/>
  <c i="1" r="AY98"/>
  <c i="5" r="J35"/>
  <c i="1" r="AX98"/>
  <c i="5"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J104"/>
  <c r="BI277"/>
  <c r="BH277"/>
  <c r="BG277"/>
  <c r="BF277"/>
  <c r="T277"/>
  <c r="T276"/>
  <c r="R277"/>
  <c r="R276"/>
  <c r="P277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J121"/>
  <c r="F121"/>
  <c r="F119"/>
  <c r="E117"/>
  <c r="J91"/>
  <c r="F91"/>
  <c r="F89"/>
  <c r="E87"/>
  <c r="J24"/>
  <c r="E24"/>
  <c r="J122"/>
  <c r="J23"/>
  <c r="J18"/>
  <c r="E18"/>
  <c r="F92"/>
  <c r="J17"/>
  <c r="J12"/>
  <c r="J89"/>
  <c r="E7"/>
  <c r="E115"/>
  <c i="4" r="J37"/>
  <c r="J36"/>
  <c i="1" r="AY97"/>
  <c i="4" r="J35"/>
  <c i="1" r="AX97"/>
  <c i="4"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2"/>
  <c r="BH262"/>
  <c r="BG262"/>
  <c r="BF262"/>
  <c r="T262"/>
  <c r="T261"/>
  <c r="R262"/>
  <c r="R261"/>
  <c r="P262"/>
  <c r="P261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3"/>
  <c r="BH213"/>
  <c r="BG213"/>
  <c r="BF213"/>
  <c r="T213"/>
  <c r="R213"/>
  <c r="P213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18"/>
  <c r="F118"/>
  <c r="F116"/>
  <c r="E114"/>
  <c r="J91"/>
  <c r="F91"/>
  <c r="F89"/>
  <c r="E87"/>
  <c r="J24"/>
  <c r="E24"/>
  <c r="J119"/>
  <c r="J23"/>
  <c r="J18"/>
  <c r="E18"/>
  <c r="F92"/>
  <c r="J17"/>
  <c r="J12"/>
  <c r="J116"/>
  <c r="E7"/>
  <c r="E112"/>
  <c i="3" r="J37"/>
  <c r="J36"/>
  <c i="1" r="AY96"/>
  <c i="3" r="J35"/>
  <c i="1" r="AX96"/>
  <c i="3"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1"/>
  <c r="BH241"/>
  <c r="BG241"/>
  <c r="BF241"/>
  <c r="T241"/>
  <c r="T240"/>
  <c r="R241"/>
  <c r="R240"/>
  <c r="P241"/>
  <c r="P240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18"/>
  <c r="F118"/>
  <c r="F116"/>
  <c r="E114"/>
  <c r="J91"/>
  <c r="F91"/>
  <c r="F89"/>
  <c r="E87"/>
  <c r="J24"/>
  <c r="E24"/>
  <c r="J92"/>
  <c r="J23"/>
  <c r="J18"/>
  <c r="E18"/>
  <c r="F119"/>
  <c r="J17"/>
  <c r="J12"/>
  <c r="J89"/>
  <c r="E7"/>
  <c r="E85"/>
  <c i="2" r="J37"/>
  <c r="J36"/>
  <c i="1" r="AY95"/>
  <c i="2" r="J35"/>
  <c i="1" r="AX95"/>
  <c i="2" r="BI312"/>
  <c r="BH312"/>
  <c r="BG312"/>
  <c r="BF312"/>
  <c r="T312"/>
  <c r="R312"/>
  <c r="P312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3"/>
  <c r="BH293"/>
  <c r="BG293"/>
  <c r="BF293"/>
  <c r="T293"/>
  <c r="T292"/>
  <c r="R293"/>
  <c r="R292"/>
  <c r="P293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197"/>
  <c r="BH197"/>
  <c r="BG197"/>
  <c r="BF197"/>
  <c r="T197"/>
  <c r="R197"/>
  <c r="P197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J120"/>
  <c r="F120"/>
  <c r="F118"/>
  <c r="E116"/>
  <c r="J91"/>
  <c r="F91"/>
  <c r="F89"/>
  <c r="E87"/>
  <c r="J24"/>
  <c r="E24"/>
  <c r="J121"/>
  <c r="J23"/>
  <c r="J18"/>
  <c r="E18"/>
  <c r="F121"/>
  <c r="J17"/>
  <c r="J12"/>
  <c r="J89"/>
  <c r="E7"/>
  <c r="E114"/>
  <c i="1" r="CK105"/>
  <c r="CJ105"/>
  <c r="CI105"/>
  <c r="CH105"/>
  <c r="CG105"/>
  <c r="CF105"/>
  <c r="BZ105"/>
  <c r="CE105"/>
  <c r="CK104"/>
  <c r="CJ104"/>
  <c r="CI104"/>
  <c r="CH104"/>
  <c r="CG104"/>
  <c r="CF104"/>
  <c r="BZ104"/>
  <c r="CE104"/>
  <c r="CK103"/>
  <c r="CJ103"/>
  <c r="CI103"/>
  <c r="CH103"/>
  <c r="CG103"/>
  <c r="CF103"/>
  <c r="BZ103"/>
  <c r="CE103"/>
  <c r="CK102"/>
  <c r="CJ102"/>
  <c r="CI102"/>
  <c r="CH102"/>
  <c r="CG102"/>
  <c r="CF102"/>
  <c r="BZ102"/>
  <c r="CE102"/>
  <c r="L90"/>
  <c r="AM90"/>
  <c r="AM89"/>
  <c r="L89"/>
  <c r="AM87"/>
  <c r="L87"/>
  <c r="L85"/>
  <c r="L84"/>
  <c i="6" r="BK119"/>
  <c r="J119"/>
  <c i="5" r="BK282"/>
  <c r="BK273"/>
  <c r="BK270"/>
  <c r="J262"/>
  <c r="J260"/>
  <c r="J255"/>
  <c r="J253"/>
  <c r="BK249"/>
  <c r="BK247"/>
  <c r="J245"/>
  <c r="BK231"/>
  <c r="BK225"/>
  <c r="J218"/>
  <c r="BK216"/>
  <c r="BK207"/>
  <c r="J204"/>
  <c r="J202"/>
  <c r="BK192"/>
  <c r="BK188"/>
  <c r="BK186"/>
  <c r="BK184"/>
  <c r="BK178"/>
  <c r="BK163"/>
  <c r="J149"/>
  <c r="J143"/>
  <c i="4" r="J274"/>
  <c r="BK266"/>
  <c r="BK262"/>
  <c r="BK250"/>
  <c r="BK248"/>
  <c r="J242"/>
  <c r="J228"/>
  <c r="BK222"/>
  <c r="BK213"/>
  <c r="BK207"/>
  <c r="J203"/>
  <c r="BK201"/>
  <c r="BK193"/>
  <c r="BK191"/>
  <c r="BK183"/>
  <c r="BK181"/>
  <c r="J174"/>
  <c r="J170"/>
  <c r="J168"/>
  <c r="J164"/>
  <c r="BK162"/>
  <c r="J158"/>
  <c r="BK153"/>
  <c r="BK149"/>
  <c r="J147"/>
  <c r="J142"/>
  <c r="BK137"/>
  <c r="J132"/>
  <c r="BK130"/>
  <c r="BK126"/>
  <c r="J126"/>
  <c r="J124"/>
  <c i="3" r="BK255"/>
  <c r="J253"/>
  <c r="J251"/>
  <c r="BK249"/>
  <c r="BK247"/>
  <c r="BK245"/>
  <c r="J241"/>
  <c r="J237"/>
  <c r="BK235"/>
  <c r="BK232"/>
  <c r="J230"/>
  <c r="BK226"/>
  <c r="BK221"/>
  <c r="J219"/>
  <c r="J217"/>
  <c r="J215"/>
  <c r="BK212"/>
  <c r="BK210"/>
  <c r="J206"/>
  <c r="BK204"/>
  <c r="J200"/>
  <c r="BK195"/>
  <c r="J193"/>
  <c r="BK190"/>
  <c r="BK188"/>
  <c r="BK186"/>
  <c r="BK182"/>
  <c r="BK180"/>
  <c r="BK178"/>
  <c r="J178"/>
  <c r="BK176"/>
  <c r="BK174"/>
  <c r="BK170"/>
  <c r="BK168"/>
  <c r="BK164"/>
  <c r="J162"/>
  <c r="J160"/>
  <c r="BK158"/>
  <c r="BK154"/>
  <c r="BK151"/>
  <c r="BK145"/>
  <c r="J142"/>
  <c r="BK135"/>
  <c r="BK132"/>
  <c r="BK128"/>
  <c r="BK126"/>
  <c r="J124"/>
  <c i="2" r="J312"/>
  <c r="BK309"/>
  <c r="J307"/>
  <c r="BK305"/>
  <c r="J303"/>
  <c r="BK301"/>
  <c r="J299"/>
  <c r="BK297"/>
  <c r="J293"/>
  <c r="J289"/>
  <c r="J286"/>
  <c r="J283"/>
  <c r="BK278"/>
  <c r="J275"/>
  <c r="BK273"/>
  <c r="BK270"/>
  <c r="BK266"/>
  <c r="J264"/>
  <c r="BK262"/>
  <c r="BK256"/>
  <c r="BK253"/>
  <c r="BK247"/>
  <c r="J245"/>
  <c r="BK241"/>
  <c r="BK237"/>
  <c r="BK235"/>
  <c r="J232"/>
  <c r="J228"/>
  <c r="J224"/>
  <c r="BK219"/>
  <c r="BK215"/>
  <c r="J213"/>
  <c r="J211"/>
  <c r="BK209"/>
  <c r="J197"/>
  <c r="J191"/>
  <c r="BK189"/>
  <c r="BK184"/>
  <c r="J182"/>
  <c r="BK180"/>
  <c r="J177"/>
  <c r="J171"/>
  <c r="BK168"/>
  <c r="J164"/>
  <c r="BK162"/>
  <c r="J159"/>
  <c r="J157"/>
  <c r="J154"/>
  <c r="J149"/>
  <c r="J146"/>
  <c r="BK144"/>
  <c r="BK140"/>
  <c r="BK136"/>
  <c r="J134"/>
  <c r="J132"/>
  <c r="J130"/>
  <c r="BK126"/>
  <c i="5" r="BK288"/>
  <c r="BK286"/>
  <c r="BK284"/>
  <c r="J282"/>
  <c r="BK267"/>
  <c r="BK265"/>
  <c r="BK262"/>
  <c r="J251"/>
  <c r="BK237"/>
  <c r="J235"/>
  <c r="BK229"/>
  <c r="J227"/>
  <c r="J222"/>
  <c r="J216"/>
  <c r="BK214"/>
  <c r="J211"/>
  <c r="BK209"/>
  <c r="J194"/>
  <c r="J190"/>
  <c r="J182"/>
  <c r="BK180"/>
  <c r="BK174"/>
  <c r="BK172"/>
  <c r="J168"/>
  <c r="BK161"/>
  <c r="J159"/>
  <c r="J157"/>
  <c r="BK154"/>
  <c r="J147"/>
  <c r="BK141"/>
  <c r="BK133"/>
  <c r="BK131"/>
  <c r="BK129"/>
  <c r="BK127"/>
  <c i="4" r="BK272"/>
  <c r="J270"/>
  <c r="J268"/>
  <c r="J262"/>
  <c r="BK258"/>
  <c r="BK256"/>
  <c r="J248"/>
  <c r="J246"/>
  <c r="J244"/>
  <c r="J232"/>
  <c r="BK230"/>
  <c r="BK226"/>
  <c r="J219"/>
  <c r="BK196"/>
  <c r="J193"/>
  <c r="BK189"/>
  <c r="BK186"/>
  <c r="J183"/>
  <c r="J181"/>
  <c r="J179"/>
  <c r="J172"/>
  <c r="BK170"/>
  <c r="BK168"/>
  <c r="J166"/>
  <c r="BK164"/>
  <c r="J162"/>
  <c r="BK160"/>
  <c r="BK158"/>
  <c r="J156"/>
  <c r="BK151"/>
  <c r="J149"/>
  <c r="BK144"/>
  <c r="J140"/>
  <c r="J137"/>
  <c r="BK135"/>
  <c r="J130"/>
  <c r="BK128"/>
  <c i="3" r="BK230"/>
  <c r="BK228"/>
  <c r="BK224"/>
  <c r="BK219"/>
  <c r="BK217"/>
  <c r="BK215"/>
  <c r="J212"/>
  <c r="BK208"/>
  <c r="J204"/>
  <c r="J202"/>
  <c r="BK200"/>
  <c r="BK197"/>
  <c r="BK193"/>
  <c r="J188"/>
  <c r="J186"/>
  <c r="J180"/>
  <c r="J176"/>
  <c r="J174"/>
  <c r="BK172"/>
  <c r="J170"/>
  <c r="J166"/>
  <c r="J164"/>
  <c r="BK162"/>
  <c r="BK160"/>
  <c r="J156"/>
  <c r="J154"/>
  <c r="J151"/>
  <c r="J149"/>
  <c r="J147"/>
  <c r="J145"/>
  <c r="BK140"/>
  <c r="J137"/>
  <c r="J135"/>
  <c r="J132"/>
  <c r="J130"/>
  <c r="J128"/>
  <c i="2" r="BK312"/>
  <c r="J309"/>
  <c r="BK307"/>
  <c r="BK299"/>
  <c r="BK289"/>
  <c r="BK283"/>
  <c r="BK280"/>
  <c r="BK275"/>
  <c r="J273"/>
  <c r="J270"/>
  <c r="BK268"/>
  <c r="J266"/>
  <c r="J262"/>
  <c r="BK260"/>
  <c r="BK258"/>
  <c r="J253"/>
  <c r="BK249"/>
  <c r="BK245"/>
  <c r="BK243"/>
  <c r="J241"/>
  <c r="J239"/>
  <c r="J237"/>
  <c r="BK232"/>
  <c r="BK230"/>
  <c r="BK226"/>
  <c r="J221"/>
  <c r="J217"/>
  <c r="J215"/>
  <c r="BK211"/>
  <c r="J209"/>
  <c r="J206"/>
  <c r="J203"/>
  <c r="J189"/>
  <c r="BK187"/>
  <c r="BK175"/>
  <c r="BK173"/>
  <c r="J168"/>
  <c r="BK166"/>
  <c r="J162"/>
  <c r="BK159"/>
  <c r="BK157"/>
  <c r="J152"/>
  <c r="BK146"/>
  <c r="J144"/>
  <c r="J142"/>
  <c r="J140"/>
  <c r="J138"/>
  <c r="J136"/>
  <c r="BK134"/>
  <c r="J128"/>
  <c i="5" r="BK295"/>
  <c r="BK292"/>
  <c r="BK290"/>
  <c r="J288"/>
  <c r="J286"/>
  <c r="J277"/>
  <c r="J270"/>
  <c r="BK260"/>
  <c r="BK258"/>
  <c r="BK255"/>
  <c r="BK253"/>
  <c r="BK245"/>
  <c r="J243"/>
  <c r="J240"/>
  <c r="BK235"/>
  <c r="BK233"/>
  <c r="J231"/>
  <c r="J229"/>
  <c r="BK227"/>
  <c r="J225"/>
  <c r="BK220"/>
  <c r="J214"/>
  <c r="BK211"/>
  <c r="BK202"/>
  <c r="BK200"/>
  <c r="BK198"/>
  <c r="J192"/>
  <c r="BK190"/>
  <c r="J188"/>
  <c r="J186"/>
  <c r="BK182"/>
  <c r="J180"/>
  <c r="J178"/>
  <c r="J176"/>
  <c r="J174"/>
  <c r="J172"/>
  <c r="BK170"/>
  <c r="J166"/>
  <c r="BK159"/>
  <c r="BK157"/>
  <c r="J154"/>
  <c r="J152"/>
  <c r="BK149"/>
  <c r="BK147"/>
  <c r="J145"/>
  <c r="J141"/>
  <c r="BK139"/>
  <c r="BK137"/>
  <c r="J135"/>
  <c r="J133"/>
  <c r="J131"/>
  <c r="J129"/>
  <c i="4" r="BK276"/>
  <c r="J276"/>
  <c r="BK274"/>
  <c r="J272"/>
  <c r="J266"/>
  <c r="J258"/>
  <c r="BK254"/>
  <c r="BK252"/>
  <c r="BK244"/>
  <c r="BK242"/>
  <c r="J240"/>
  <c r="BK237"/>
  <c r="J234"/>
  <c r="BK228"/>
  <c r="J226"/>
  <c r="BK224"/>
  <c r="J222"/>
  <c r="BK205"/>
  <c r="J201"/>
  <c r="J191"/>
  <c r="J189"/>
  <c r="BK176"/>
  <c i="5" r="J295"/>
  <c r="J292"/>
  <c r="J290"/>
  <c r="J284"/>
  <c r="BK277"/>
  <c r="J273"/>
  <c r="J267"/>
  <c r="J265"/>
  <c r="J258"/>
  <c r="BK251"/>
  <c r="J249"/>
  <c r="J247"/>
  <c r="BK243"/>
  <c r="BK240"/>
  <c r="J237"/>
  <c r="J233"/>
  <c r="BK222"/>
  <c r="J220"/>
  <c r="BK218"/>
  <c r="J209"/>
  <c r="J207"/>
  <c r="BK204"/>
  <c r="J200"/>
  <c r="J198"/>
  <c r="BK194"/>
  <c r="J184"/>
  <c r="BK176"/>
  <c r="J170"/>
  <c r="BK168"/>
  <c r="BK166"/>
  <c r="J163"/>
  <c r="J161"/>
  <c r="BK152"/>
  <c r="BK145"/>
  <c r="BK143"/>
  <c r="J139"/>
  <c r="J137"/>
  <c r="BK135"/>
  <c r="J127"/>
  <c i="4" r="BK270"/>
  <c r="BK268"/>
  <c r="J256"/>
  <c r="J254"/>
  <c r="J252"/>
  <c r="J250"/>
  <c r="BK246"/>
  <c r="BK240"/>
  <c r="J237"/>
  <c r="BK234"/>
  <c r="BK232"/>
  <c r="J230"/>
  <c r="J224"/>
  <c r="BK219"/>
  <c r="J213"/>
  <c r="J207"/>
  <c r="J205"/>
  <c r="BK203"/>
  <c r="J196"/>
  <c r="J186"/>
  <c r="BK179"/>
  <c r="J176"/>
  <c r="BK174"/>
  <c r="BK172"/>
  <c r="BK166"/>
  <c r="J160"/>
  <c r="BK156"/>
  <c r="J153"/>
  <c r="J151"/>
  <c r="BK147"/>
  <c r="J144"/>
  <c r="BK142"/>
  <c r="BK140"/>
  <c r="J135"/>
  <c r="BK132"/>
  <c r="J128"/>
  <c r="BK124"/>
  <c i="3" r="J255"/>
  <c r="BK253"/>
  <c r="BK251"/>
  <c r="J249"/>
  <c r="J247"/>
  <c r="J245"/>
  <c r="BK241"/>
  <c r="BK237"/>
  <c r="J235"/>
  <c r="J232"/>
  <c r="J228"/>
  <c r="J226"/>
  <c r="J224"/>
  <c r="J221"/>
  <c r="J210"/>
  <c r="J208"/>
  <c r="BK206"/>
  <c r="BK202"/>
  <c r="J197"/>
  <c r="J195"/>
  <c r="J190"/>
  <c r="J182"/>
  <c r="J172"/>
  <c r="J168"/>
  <c r="BK166"/>
  <c r="J158"/>
  <c r="BK156"/>
  <c r="BK149"/>
  <c r="BK147"/>
  <c r="BK142"/>
  <c r="J140"/>
  <c r="BK137"/>
  <c r="BK130"/>
  <c r="J126"/>
  <c r="BK124"/>
  <c i="2" r="J305"/>
  <c r="BK303"/>
  <c r="J301"/>
  <c r="J297"/>
  <c r="BK293"/>
  <c r="BK286"/>
  <c r="J280"/>
  <c r="J278"/>
  <c r="J268"/>
  <c r="BK264"/>
  <c r="J260"/>
  <c r="J258"/>
  <c r="J256"/>
  <c r="J249"/>
  <c r="J247"/>
  <c r="J243"/>
  <c r="BK239"/>
  <c r="J235"/>
  <c r="J230"/>
  <c r="BK228"/>
  <c r="J226"/>
  <c r="BK224"/>
  <c r="BK221"/>
  <c r="J219"/>
  <c r="BK217"/>
  <c r="BK213"/>
  <c r="BK206"/>
  <c r="BK203"/>
  <c r="BK197"/>
  <c r="BK191"/>
  <c r="J187"/>
  <c r="J184"/>
  <c r="BK182"/>
  <c r="J180"/>
  <c r="BK177"/>
  <c r="J175"/>
  <c r="J173"/>
  <c r="BK171"/>
  <c r="J166"/>
  <c r="BK164"/>
  <c r="BK154"/>
  <c r="BK152"/>
  <c r="BK149"/>
  <c r="BK142"/>
  <c r="BK138"/>
  <c r="BK132"/>
  <c r="BK130"/>
  <c r="BK128"/>
  <c r="J126"/>
  <c i="1" r="AS94"/>
  <c i="6" r="F35"/>
  <c i="1" r="BB99"/>
  <c i="6" r="F36"/>
  <c i="1" r="BC99"/>
  <c i="6" r="F37"/>
  <c i="1" r="BD99"/>
  <c i="6" r="J34"/>
  <c i="1" r="AW99"/>
  <c i="2" l="1" r="T125"/>
  <c r="T179"/>
  <c r="BK208"/>
  <c r="J208"/>
  <c r="J100"/>
  <c r="R208"/>
  <c r="R272"/>
  <c r="R252"/>
  <c r="BK296"/>
  <c r="J296"/>
  <c r="J104"/>
  <c r="T296"/>
  <c i="3" r="BK123"/>
  <c r="R123"/>
  <c r="P192"/>
  <c r="P185"/>
  <c r="T192"/>
  <c r="T185"/>
  <c r="P199"/>
  <c r="R199"/>
  <c r="BK244"/>
  <c r="J244"/>
  <c r="J102"/>
  <c r="R244"/>
  <c i="4" r="BK123"/>
  <c r="J123"/>
  <c r="J97"/>
  <c r="T195"/>
  <c r="T188"/>
  <c r="P221"/>
  <c r="R265"/>
  <c i="5" r="R126"/>
  <c i="4" r="T123"/>
  <c r="P195"/>
  <c r="P188"/>
  <c r="T221"/>
  <c r="BK265"/>
  <c r="J265"/>
  <c r="J102"/>
  <c i="5" r="R213"/>
  <c r="R206"/>
  <c i="2" r="R125"/>
  <c r="P179"/>
  <c r="BK186"/>
  <c r="J186"/>
  <c r="J99"/>
  <c r="R186"/>
  <c r="P208"/>
  <c r="BK272"/>
  <c r="J272"/>
  <c r="J102"/>
  <c r="P272"/>
  <c r="P252"/>
  <c r="P296"/>
  <c i="4" r="P123"/>
  <c r="BK195"/>
  <c r="J195"/>
  <c r="J99"/>
  <c r="BK221"/>
  <c r="J221"/>
  <c r="J100"/>
  <c r="T265"/>
  <c i="5" r="T224"/>
  <c i="2" r="BK125"/>
  <c r="J125"/>
  <c r="J97"/>
  <c r="P125"/>
  <c r="BK179"/>
  <c r="J179"/>
  <c r="J98"/>
  <c r="R179"/>
  <c r="P186"/>
  <c r="T186"/>
  <c r="T208"/>
  <c r="T272"/>
  <c r="T252"/>
  <c r="R296"/>
  <c i="3" r="P123"/>
  <c r="T123"/>
  <c r="BK192"/>
  <c r="J192"/>
  <c r="J99"/>
  <c r="R192"/>
  <c r="R185"/>
  <c r="BK199"/>
  <c r="J199"/>
  <c r="J100"/>
  <c r="T199"/>
  <c r="P244"/>
  <c r="T244"/>
  <c i="4" r="R123"/>
  <c r="R195"/>
  <c r="R188"/>
  <c r="R221"/>
  <c r="P265"/>
  <c i="5" r="BK126"/>
  <c r="J126"/>
  <c r="J97"/>
  <c r="P126"/>
  <c r="T126"/>
  <c r="BK197"/>
  <c r="J197"/>
  <c r="J98"/>
  <c r="P197"/>
  <c r="R197"/>
  <c r="T197"/>
  <c r="BK213"/>
  <c r="J213"/>
  <c r="J100"/>
  <c r="P213"/>
  <c r="P206"/>
  <c r="T213"/>
  <c r="T206"/>
  <c r="BK224"/>
  <c r="J224"/>
  <c r="J101"/>
  <c r="P224"/>
  <c r="R224"/>
  <c r="BK264"/>
  <c r="J264"/>
  <c r="J102"/>
  <c r="P264"/>
  <c r="R264"/>
  <c r="T264"/>
  <c r="BK281"/>
  <c r="J281"/>
  <c r="J105"/>
  <c r="P281"/>
  <c r="R281"/>
  <c r="T281"/>
  <c i="2" r="J92"/>
  <c r="J118"/>
  <c r="BE136"/>
  <c r="BE140"/>
  <c r="BE152"/>
  <c r="BE162"/>
  <c r="BE173"/>
  <c r="BE191"/>
  <c r="BE209"/>
  <c r="BE211"/>
  <c r="BE215"/>
  <c r="BE221"/>
  <c r="BE232"/>
  <c r="BE249"/>
  <c r="BE253"/>
  <c r="BE258"/>
  <c r="BE262"/>
  <c r="BE270"/>
  <c r="BE283"/>
  <c r="BE301"/>
  <c i="3" r="E112"/>
  <c r="J116"/>
  <c r="J119"/>
  <c r="BE126"/>
  <c r="BE128"/>
  <c r="BE135"/>
  <c r="BE142"/>
  <c r="BE145"/>
  <c r="BE162"/>
  <c r="BE164"/>
  <c r="BE182"/>
  <c r="BE215"/>
  <c r="BE235"/>
  <c r="BE247"/>
  <c r="BE249"/>
  <c r="BK185"/>
  <c r="J185"/>
  <c r="J98"/>
  <c r="BK240"/>
  <c r="J240"/>
  <c r="J101"/>
  <c i="4" r="E85"/>
  <c r="J89"/>
  <c r="J92"/>
  <c r="F119"/>
  <c r="BE124"/>
  <c r="BE128"/>
  <c r="BE130"/>
  <c r="BE142"/>
  <c r="BE166"/>
  <c r="BE170"/>
  <c r="BE179"/>
  <c r="BE181"/>
  <c r="BE186"/>
  <c r="BE189"/>
  <c r="BE191"/>
  <c r="BE196"/>
  <c r="BE226"/>
  <c r="BE242"/>
  <c r="BE258"/>
  <c r="BE262"/>
  <c i="5" r="BE131"/>
  <c r="BE147"/>
  <c r="BE157"/>
  <c r="BE172"/>
  <c r="BE178"/>
  <c r="BE186"/>
  <c r="BE188"/>
  <c r="BE190"/>
  <c r="BE200"/>
  <c r="BE211"/>
  <c r="BE214"/>
  <c r="BE225"/>
  <c r="BE229"/>
  <c r="BE253"/>
  <c r="BE260"/>
  <c r="BE270"/>
  <c r="BE284"/>
  <c r="BE286"/>
  <c r="BE290"/>
  <c r="BE292"/>
  <c i="4" r="BE176"/>
  <c r="BE183"/>
  <c r="BE193"/>
  <c r="BE201"/>
  <c r="BE207"/>
  <c r="BE246"/>
  <c r="BE248"/>
  <c r="BE266"/>
  <c r="BE272"/>
  <c r="BE274"/>
  <c r="BE276"/>
  <c i="5" r="J119"/>
  <c r="BE141"/>
  <c r="BE161"/>
  <c r="BE192"/>
  <c r="BE204"/>
  <c r="BE207"/>
  <c r="BE216"/>
  <c r="BE245"/>
  <c r="BE247"/>
  <c r="BE262"/>
  <c r="BE265"/>
  <c r="BE282"/>
  <c r="BE295"/>
  <c i="2" r="F92"/>
  <c r="BE126"/>
  <c r="BE130"/>
  <c r="BE132"/>
  <c r="BE144"/>
  <c r="BE146"/>
  <c r="BE149"/>
  <c r="BE157"/>
  <c r="BE171"/>
  <c r="BE177"/>
  <c r="BE182"/>
  <c r="BE184"/>
  <c r="BE197"/>
  <c r="BE206"/>
  <c r="BE219"/>
  <c r="BE224"/>
  <c r="BE228"/>
  <c r="BE230"/>
  <c r="BE235"/>
  <c r="BE237"/>
  <c r="BE241"/>
  <c r="BE243"/>
  <c r="BE247"/>
  <c r="BE256"/>
  <c r="BE266"/>
  <c r="BE273"/>
  <c r="BE278"/>
  <c r="BE286"/>
  <c r="BE289"/>
  <c r="BE293"/>
  <c r="BE297"/>
  <c r="BE307"/>
  <c r="BE312"/>
  <c r="BK292"/>
  <c r="J292"/>
  <c r="J103"/>
  <c i="3" r="F92"/>
  <c r="BE130"/>
  <c r="BE137"/>
  <c r="BE147"/>
  <c r="BE151"/>
  <c r="BE154"/>
  <c r="BE158"/>
  <c r="BE160"/>
  <c r="BE168"/>
  <c r="BE174"/>
  <c r="BE180"/>
  <c r="BE193"/>
  <c r="BE195"/>
  <c r="BE206"/>
  <c r="BE217"/>
  <c r="BE221"/>
  <c r="BE226"/>
  <c i="4" r="BE132"/>
  <c r="BE137"/>
  <c r="BE140"/>
  <c r="BE144"/>
  <c r="BE147"/>
  <c r="BE149"/>
  <c r="BE153"/>
  <c r="BE158"/>
  <c r="BE162"/>
  <c r="BE164"/>
  <c r="BE172"/>
  <c r="BE174"/>
  <c r="BE203"/>
  <c r="BE205"/>
  <c r="BE213"/>
  <c r="BE219"/>
  <c r="BE222"/>
  <c r="BE228"/>
  <c r="BE237"/>
  <c r="BE240"/>
  <c r="BE250"/>
  <c r="BE252"/>
  <c r="BK261"/>
  <c r="J261"/>
  <c r="J101"/>
  <c i="5" r="J92"/>
  <c r="F122"/>
  <c r="BE135"/>
  <c r="BE143"/>
  <c r="BE149"/>
  <c r="BE163"/>
  <c r="BE176"/>
  <c r="BE182"/>
  <c r="BE184"/>
  <c r="BE202"/>
  <c r="BE218"/>
  <c r="BE220"/>
  <c r="BE231"/>
  <c r="BE233"/>
  <c r="BE243"/>
  <c r="BE249"/>
  <c r="BE251"/>
  <c r="BE255"/>
  <c r="BE258"/>
  <c r="BE273"/>
  <c i="2" r="E85"/>
  <c r="BE128"/>
  <c r="BE134"/>
  <c r="BE138"/>
  <c r="BE142"/>
  <c r="BE154"/>
  <c r="BE159"/>
  <c r="BE164"/>
  <c r="BE166"/>
  <c r="BE168"/>
  <c r="BE175"/>
  <c r="BE180"/>
  <c r="BE187"/>
  <c r="BE189"/>
  <c r="BE203"/>
  <c r="BE213"/>
  <c r="BE217"/>
  <c r="BE226"/>
  <c r="BE239"/>
  <c r="BE245"/>
  <c r="BE260"/>
  <c r="BE264"/>
  <c r="BE268"/>
  <c r="BE275"/>
  <c r="BE280"/>
  <c r="BE299"/>
  <c r="BE303"/>
  <c r="BE305"/>
  <c r="BE309"/>
  <c i="3" r="BE124"/>
  <c r="BE132"/>
  <c r="BE140"/>
  <c r="BE149"/>
  <c r="BE156"/>
  <c r="BE166"/>
  <c r="BE170"/>
  <c r="BE172"/>
  <c r="BE176"/>
  <c r="BE178"/>
  <c r="BE186"/>
  <c r="BE188"/>
  <c r="BE190"/>
  <c r="BE197"/>
  <c r="BE200"/>
  <c r="BE202"/>
  <c r="BE204"/>
  <c r="BE208"/>
  <c r="BE210"/>
  <c r="BE212"/>
  <c r="BE219"/>
  <c r="BE224"/>
  <c r="BE228"/>
  <c r="BE230"/>
  <c r="BE232"/>
  <c r="BE237"/>
  <c r="BE241"/>
  <c r="BE245"/>
  <c r="BE251"/>
  <c r="BE253"/>
  <c r="BE255"/>
  <c i="4" r="BE126"/>
  <c r="BE135"/>
  <c r="BE151"/>
  <c r="BE156"/>
  <c r="BE160"/>
  <c r="BE168"/>
  <c r="BE224"/>
  <c r="BE230"/>
  <c r="BE232"/>
  <c r="BE234"/>
  <c r="BE244"/>
  <c r="BE254"/>
  <c r="BE256"/>
  <c r="BE268"/>
  <c r="BE270"/>
  <c r="BK188"/>
  <c r="J188"/>
  <c r="J98"/>
  <c i="5" r="E85"/>
  <c r="BE127"/>
  <c r="BE129"/>
  <c r="BE133"/>
  <c r="BE137"/>
  <c r="BE139"/>
  <c r="BE145"/>
  <c r="BE152"/>
  <c r="BE154"/>
  <c r="BE159"/>
  <c r="BE166"/>
  <c r="BE168"/>
  <c r="BE170"/>
  <c r="BE174"/>
  <c r="BE180"/>
  <c r="BE194"/>
  <c r="BE198"/>
  <c r="BE209"/>
  <c r="BE222"/>
  <c r="BE227"/>
  <c r="BE235"/>
  <c r="BE237"/>
  <c r="BE240"/>
  <c r="BE267"/>
  <c r="BE277"/>
  <c r="BE288"/>
  <c r="BK206"/>
  <c r="J206"/>
  <c r="J99"/>
  <c r="BK276"/>
  <c r="J276"/>
  <c r="J103"/>
  <c i="6" r="E85"/>
  <c r="J89"/>
  <c r="F92"/>
  <c r="J92"/>
  <c r="BE119"/>
  <c r="BK118"/>
  <c r="J118"/>
  <c r="J97"/>
  <c i="2" r="F34"/>
  <c i="1" r="BA95"/>
  <c i="3" r="F35"/>
  <c i="1" r="BB96"/>
  <c i="2" r="F35"/>
  <c i="1" r="BB95"/>
  <c i="5" r="F34"/>
  <c i="1" r="BA98"/>
  <c i="5" r="J34"/>
  <c i="1" r="AW98"/>
  <c i="2" r="F36"/>
  <c i="1" r="BC95"/>
  <c i="3" r="F34"/>
  <c i="1" r="BA96"/>
  <c i="4" r="F35"/>
  <c i="1" r="BB97"/>
  <c i="2" r="J34"/>
  <c i="1" r="AW95"/>
  <c i="4" r="F34"/>
  <c i="1" r="BA97"/>
  <c i="5" r="F36"/>
  <c i="1" r="BC98"/>
  <c i="3" r="J34"/>
  <c i="1" r="AW96"/>
  <c i="6" r="J33"/>
  <c i="1" r="AV99"/>
  <c r="AT99"/>
  <c i="4" r="J34"/>
  <c i="1" r="AW97"/>
  <c i="5" r="F35"/>
  <c i="1" r="BB98"/>
  <c i="4" r="F36"/>
  <c i="1" r="BC97"/>
  <c i="3" r="F37"/>
  <c i="1" r="BD96"/>
  <c i="4" r="F37"/>
  <c i="1" r="BD97"/>
  <c i="2" r="F37"/>
  <c i="1" r="BD95"/>
  <c i="3" r="F36"/>
  <c i="1" r="BC96"/>
  <c i="5" r="F37"/>
  <c i="1" r="BD98"/>
  <c i="6" r="F34"/>
  <c i="1" r="BA99"/>
  <c i="2" l="1" r="R124"/>
  <c i="5" r="R125"/>
  <c r="T125"/>
  <c i="2" r="P124"/>
  <c i="1" r="AU95"/>
  <c i="4" r="P122"/>
  <c i="1" r="AU97"/>
  <c i="3" r="R122"/>
  <c r="BK122"/>
  <c r="J122"/>
  <c r="J96"/>
  <c i="2" r="T124"/>
  <c i="5" r="P125"/>
  <c i="1" r="AU98"/>
  <c i="4" r="R122"/>
  <c i="3" r="T122"/>
  <c r="P122"/>
  <c i="1" r="AU96"/>
  <c i="4" r="T122"/>
  <c i="2" r="BK252"/>
  <c r="J252"/>
  <c r="J101"/>
  <c r="BK124"/>
  <c r="J124"/>
  <c r="J96"/>
  <c i="3" r="J123"/>
  <c r="J97"/>
  <c i="4" r="BK122"/>
  <c r="J122"/>
  <c i="5" r="BK125"/>
  <c r="J125"/>
  <c r="J96"/>
  <c i="6" r="BK117"/>
  <c r="J117"/>
  <c r="J96"/>
  <c i="4" r="J30"/>
  <c i="1" r="AG97"/>
  <c i="2" r="F33"/>
  <c i="1" r="AZ95"/>
  <c r="BB94"/>
  <c r="W34"/>
  <c r="BA94"/>
  <c r="W33"/>
  <c r="BD94"/>
  <c r="W36"/>
  <c i="5" r="F33"/>
  <c i="1" r="AZ98"/>
  <c i="5" r="J33"/>
  <c i="1" r="AV98"/>
  <c r="AT98"/>
  <c i="6" r="F33"/>
  <c i="1" r="AZ99"/>
  <c i="3" r="F33"/>
  <c i="1" r="AZ96"/>
  <c r="BC94"/>
  <c r="W35"/>
  <c i="3" r="J33"/>
  <c i="1" r="AV96"/>
  <c r="AT96"/>
  <c i="4" r="F33"/>
  <c i="1" r="AZ97"/>
  <c i="4" r="J33"/>
  <c i="1" r="AV97"/>
  <c r="AT97"/>
  <c i="2" r="J33"/>
  <c i="1" r="AV95"/>
  <c r="AT95"/>
  <c i="4" l="1" r="J39"/>
  <c r="J96"/>
  <c i="1" r="AN97"/>
  <c r="AU94"/>
  <c r="AX94"/>
  <c i="5" r="J30"/>
  <c i="1" r="AG98"/>
  <c r="AN98"/>
  <c r="AZ94"/>
  <c r="AW94"/>
  <c r="AK33"/>
  <c r="AY94"/>
  <c i="3" r="J30"/>
  <c i="1" r="AG96"/>
  <c r="AN96"/>
  <c i="6" r="J30"/>
  <c i="1" r="AG99"/>
  <c r="AN99"/>
  <c i="2" r="J30"/>
  <c i="1" r="AG95"/>
  <c r="AN95"/>
  <c i="5" l="1" r="J39"/>
  <c i="2" r="J39"/>
  <c i="3" r="J39"/>
  <c i="6" r="J39"/>
  <c i="1" r="AV94"/>
  <c r="AG94"/>
  <c r="AG103"/>
  <c r="CD103"/>
  <c l="1" r="AG105"/>
  <c r="AV105"/>
  <c r="BY105"/>
  <c r="AT94"/>
  <c r="AK26"/>
  <c r="AG102"/>
  <c r="AV102"/>
  <c r="BY102"/>
  <c r="AG104"/>
  <c r="CD104"/>
  <c r="AV103"/>
  <c r="BY103"/>
  <c l="1" r="AN94"/>
  <c r="CD102"/>
  <c r="CD105"/>
  <c r="W32"/>
  <c r="AN103"/>
  <c r="AV104"/>
  <c r="BY104"/>
  <c r="AG101"/>
  <c r="AK27"/>
  <c r="AN102"/>
  <c r="AN105"/>
  <c l="1" r="AK32"/>
  <c r="AK29"/>
  <c r="AN104"/>
  <c r="AN101"/>
  <c r="AN107"/>
  <c r="AG107"/>
  <c l="1" r="AK38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<sst xmlns="http://schemas.openxmlformats.org/spreadsheetml/2006/main">
  <si>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</si>
  <si>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</si>
  <si>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</si>
  <si>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</si>
  <si>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</si>
  <si>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{21921b52-b3ca-40b0-ae5f-03cd484e4ec9}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</si>
  <si>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</si>
  <si>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</si>
  <si>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</si>
  <si>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</si>
  <si>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</si>
  <si>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</si>
  <si>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</si>
  <si>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</si>
  <si>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2625-21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</si>
  <si>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</si>
  <si>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</si>
  <si>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cesta PC10 - Horní Hynčina</t>
  </si>
  <si>
    <t>KSO:</t>
  </si>
  <si>
    <t>CC-CZ:</t>
  </si>
  <si>
    <t>Místo:</t>
  </si>
  <si>
    <t xml:space="preserve"> </t>
  </si>
  <si>
    <t>Datum:</t>
  </si>
  <si>
    <t>11. 3. 2021</t>
  </si>
  <si>
    <t>Zadavatel:</t>
  </si>
  <si>
    <t>IČ:</t>
  </si>
  <si>
    <t>SPÚ, pobočka Svitavy</t>
  </si>
  <si>
    <t>DIČ:</t>
  </si>
  <si>
    <t>Uchazeč:</t>
  </si>
  <si>
    <t>Vyplň údaj</t>
  </si>
  <si>
    <t>Projektant:</t>
  </si>
  <si>
    <t>Agroprojekt PSO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</si>
  <si>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</si>
  <si>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</si>
  <si>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</si>
  <si>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</si>
  <si>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</si>
  <si>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</si>
  <si>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</si>
  <si>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</si>
  <si>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</si>
  <si>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</si>
  <si>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</si>
  <si>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</si>
  <si>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</si>
  <si>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</si>
  <si>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</si>
  <si>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</si>
  <si>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</si>
  <si>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</si>
  <si>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</si>
  <si>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</si>
  <si>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</si>
  <si>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</si>
  <si>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</si>
  <si>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</si>
  <si>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</si>
  <si>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</si>
  <si>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</si>
  <si>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</si>
  <si>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</si>
  <si>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</si>
  <si>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</si>
  <si>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</si>
  <si>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</si>
  <si>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</si>
  <si>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</si>
  <si>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</si>
  <si>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</si>
  <si>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</si>
  <si>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</si>
  <si>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</si>
  <si>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</si>
  <si>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</si>
  <si>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</si>
  <si>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</si>
  <si>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</si>
  <si>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</si>
  <si>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</si>
  <si>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</si>
  <si>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</si>
  <si>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</si>
  <si>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</si>
  <si>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Polní cesta PC10 -SO-01</t>
  </si>
  <si>
    <t>STA</t>
  </si>
  <si>
    <t>1</t>
  </si>
  <si>
    <t>{813ed180-c3fe-4f40-8807-9d3e64768940}</t>
  </si>
  <si>
    <t>2</t>
  </si>
  <si>
    <t>02</t>
  </si>
  <si>
    <t>Polní cesta PC10-SO-02</t>
  </si>
  <si>
    <t>{0bcf3bc0-95e9-46de-8eff-5c724d3027de}</t>
  </si>
  <si>
    <t>03</t>
  </si>
  <si>
    <t>Polní cesta PC10-SO-03</t>
  </si>
  <si>
    <t>{8a88c874-b097-477c-9a98-9a2f6cdaf480}</t>
  </si>
  <si>
    <t>04</t>
  </si>
  <si>
    <t>Polní cesta PC10-SO-04</t>
  </si>
  <si>
    <t>{34d3fecc-ae15-4158-a596-0dfd5b90f5fb}</t>
  </si>
  <si>
    <t>05</t>
  </si>
  <si>
    <t xml:space="preserve"> Přeložka vedení CETIN</t>
  </si>
  <si>
    <t>{b8eb12d1-fe6f-43aa-97d0-a81e62e48a1c}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</si>
  <si>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</si>
  <si>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</si>
  <si>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</si>
  <si>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</si>
  <si>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</si>
  <si>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</si>
  <si>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</si>
  <si>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</si>
  <si>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</si>
  <si>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</si>
  <si>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</si>
  <si>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01 - Polní cesta PC10 -SO-01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</si>
  <si>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</si>
  <si>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</si>
  <si>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</si>
  <si>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</si>
  <si>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</si>
  <si>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</si>
  <si>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3 - Svislé a kompletní konstrukce</t>
  </si>
  <si>
    <t>4 - Vodorovné konstrukce</t>
  </si>
  <si>
    <t>5 - Komunikace</t>
  </si>
  <si>
    <t>8 - Trubní vedení</t>
  </si>
  <si>
    <t xml:space="preserve">    9 - Ostatní konstrukce a práce, bourání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</si>
  <si>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</si>
  <si>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</si>
  <si>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</si>
  <si>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</si>
  <si>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</si>
  <si>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</si>
  <si>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</si>
  <si>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</si>
  <si>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</si>
  <si>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</si>
  <si>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</si>
  <si>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</si>
  <si>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</si>
  <si>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</si>
  <si>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</si>
  <si>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</si>
  <si>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</si>
  <si>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</si>
  <si>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112101102</t>
  </si>
  <si>
    <t>Odstranění stromů listnatých průměru kmene do 500 mm</t>
  </si>
  <si>
    <t>kus</t>
  </si>
  <si>
    <t>4</t>
  </si>
  <si>
    <t>1995684187</t>
  </si>
  <si>
    <t>PP</t>
  </si>
  <si>
    <t>Odstranění stromů s odřezáním kmene a s odvětvením listnatých, průměru kmene přes 300 do 500 mm</t>
  </si>
  <si>
    <t>112155115</t>
  </si>
  <si>
    <t>Štěpkování stromků a větví v zapojeném porostu průměru kmene do 300 mm s naložením</t>
  </si>
  <si>
    <t>-1738658847</t>
  </si>
  <si>
    <t>Štěpkování s naložením na dopravní prostředek a odvozem do 20 km stromků a větví v zapojeném porostu, průměru kmene do 300 mm</t>
  </si>
  <si>
    <t>3</t>
  </si>
  <si>
    <t>112211112</t>
  </si>
  <si>
    <t>Spálení pařezu D do 0,5 m</t>
  </si>
  <si>
    <t>124778773</t>
  </si>
  <si>
    <t xml:space="preserve">Spálení pařezů na hromadách  průměru přes 0,30 do 0,50 m</t>
  </si>
  <si>
    <t>112251102</t>
  </si>
  <si>
    <t>Odstranění pařezů D do 500 mm</t>
  </si>
  <si>
    <t>290329821</t>
  </si>
  <si>
    <t>Odstranění pařezů strojně s jejich vykopáním, vytrháním nebo odstřelením průměru přes 300 do 500 mm</t>
  </si>
  <si>
    <t>5</t>
  </si>
  <si>
    <t>113151111</t>
  </si>
  <si>
    <t>Rozebrání zpevněných ploch ze silničních dílců</t>
  </si>
  <si>
    <t>m2</t>
  </si>
  <si>
    <t>381057612</t>
  </si>
  <si>
    <t xml:space="preserve">Rozebírání zpevněných ploch  s přemístěním na skládku na vzdálenost do 20 m nebo s naložením na dopravní prostředek ze silničních panelů</t>
  </si>
  <si>
    <t>6</t>
  </si>
  <si>
    <t>121151123</t>
  </si>
  <si>
    <t>Sejmutí ornice plochy přes 500 m2 tl vrstvy do 200 mm strojně</t>
  </si>
  <si>
    <t>463262170</t>
  </si>
  <si>
    <t>Sejmutí ornice strojně při souvislé ploše přes 500 m2, tl. vrstvy do 200 mm</t>
  </si>
  <si>
    <t>7</t>
  </si>
  <si>
    <t>122251106</t>
  </si>
  <si>
    <t>Odkopávky a prokopávky nezapažené v hornině třídy těžitelnosti I, skupiny 3 objem do 5000 m3 strojně</t>
  </si>
  <si>
    <t>m3</t>
  </si>
  <si>
    <t>224923592</t>
  </si>
  <si>
    <t>Odkopávky a prokopávky nezapažené strojně v hornině třídy těžitelnosti I skupiny 3 přes 1 000 do 5 000 m3</t>
  </si>
  <si>
    <t>8</t>
  </si>
  <si>
    <t>122702119</t>
  </si>
  <si>
    <t>Příplatek za lepivost k odkopávkám a prokopávkám výsypek rozpojitelných bez předchozího rozrušení</t>
  </si>
  <si>
    <t>-569089435</t>
  </si>
  <si>
    <t xml:space="preserve">Odkopávky a prokopávky výsypek   Příplatek k cenám za lepivost zemin</t>
  </si>
  <si>
    <t>9</t>
  </si>
  <si>
    <t>162201411</t>
  </si>
  <si>
    <t>Vodorovné přemístění kmenů stromů listnatých do 1 km D kmene do 300 mm</t>
  </si>
  <si>
    <t>1024</t>
  </si>
  <si>
    <t>-1270653496</t>
  </si>
  <si>
    <t>Vodorovné přemístění větví, kmenů nebo pařezů s naložením, složením a dopravou do 1000 m kmenů stromů listnatých, průměru přes 100 do 300 mm</t>
  </si>
  <si>
    <t>10</t>
  </si>
  <si>
    <t>162251102</t>
  </si>
  <si>
    <t>Vodorovné přemístění do 50 m výkopku/sypaniny z horniny třídy těžitelnosti I, skupiny 1 až 3</t>
  </si>
  <si>
    <t>1689412231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</si>
  <si>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</si>
  <si>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11</t>
  </si>
  <si>
    <t>162301931</t>
  </si>
  <si>
    <t>Příplatek k vodorovnému přemístění větví stromů listnatých D kmene do 300 mm ZKD 1 km</t>
  </si>
  <si>
    <t>1255140599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</si>
  <si>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</si>
  <si>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VV</t>
  </si>
  <si>
    <t>200*4</t>
  </si>
  <si>
    <t>12</t>
  </si>
  <si>
    <t>162451106</t>
  </si>
  <si>
    <t>Vodorovné přemístění do 2000 m výkopku/sypaniny z horniny třídy těžitelnosti I, skupiny 1 až 3</t>
  </si>
  <si>
    <t>939911883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</si>
  <si>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</si>
  <si>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"Přebytečná ornice"110</t>
  </si>
  <si>
    <t>13</t>
  </si>
  <si>
    <t>162751117</t>
  </si>
  <si>
    <t>Vodorovné přemístění do 10000 m výkopku/sypaniny z horniny třídy těžitelnosti I, skupiny 1 až 3</t>
  </si>
  <si>
    <t>1447754541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</si>
  <si>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</si>
  <si>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14</t>
  </si>
  <si>
    <t>162751139</t>
  </si>
  <si>
    <t>Příplatek k vodorovnému přemístění výkopku/sypaniny z horniny třídy těžitelnosti II, skupiny 4 a 5 ZKD 1000 m přes 10000 m</t>
  </si>
  <si>
    <t>1014525864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</si>
  <si>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</si>
  <si>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3195.22*16</t>
  </si>
  <si>
    <t>167151111</t>
  </si>
  <si>
    <t>Nakládání výkopku z hornin třídy těžitelnosti I, skupiny 1 až 3 přes 100 m3</t>
  </si>
  <si>
    <t>548170468</t>
  </si>
  <si>
    <t>Nakládání, skládání a překládání neulehlého výkopku nebo sypaniny strojně nakládání, množství přes 100 m3, z hornin třídy těžitelnosti I, skupiny 1 až 3</t>
  </si>
  <si>
    <t>16</t>
  </si>
  <si>
    <t>171201221</t>
  </si>
  <si>
    <t>Poplatek za uložení na skládce (skládkovné) zeminy a kamení kód odpadu 17 05 04</t>
  </si>
  <si>
    <t>t</t>
  </si>
  <si>
    <t>1695141181</t>
  </si>
  <si>
    <t>Poplatek za uložení stavebního odpadu na skládce (skládkovné) zeminy a kamení zatříděného do Katalogu odpadů pod kódem 17 05 04</t>
  </si>
  <si>
    <t>"Hmotnost v tunách"3195.22*1.7</t>
  </si>
  <si>
    <t>17</t>
  </si>
  <si>
    <t>171251101</t>
  </si>
  <si>
    <t>Uložení sypaniny do násypů nezhutněných strojně</t>
  </si>
  <si>
    <t>-182193625</t>
  </si>
  <si>
    <t>Uložení sypanin do násypů strojně s rozprostřením sypaniny ve vrstvách a s hrubým urovnáním nezhutněných jakékoliv třídy těžitelnosti</t>
  </si>
  <si>
    <t>18</t>
  </si>
  <si>
    <t>174151101</t>
  </si>
  <si>
    <t>Zásyp jam, šachet rýh nebo kolem objektů sypaninou se zhutněním</t>
  </si>
  <si>
    <t>-1313523272</t>
  </si>
  <si>
    <t>Zásyp sypaninou z jakékoliv horniny strojně s uložením výkopku ve vrstvách se zhutněním jam, šachet, rýh nebo kolem objektů v těchto vykopávkách</t>
  </si>
  <si>
    <t>19</t>
  </si>
  <si>
    <t>181451122</t>
  </si>
  <si>
    <t>Založení lučního trávníku výsevem plochy přes 1000 m2 ve svahu do 1:2</t>
  </si>
  <si>
    <t>150944265</t>
  </si>
  <si>
    <t>Založení trávníku na půdě předem připravené plochy přes 1000 m2 výsevem včetně utažení lučního na svahu přes 1:5 do 1:2</t>
  </si>
  <si>
    <t>20</t>
  </si>
  <si>
    <t>M</t>
  </si>
  <si>
    <t>00572474</t>
  </si>
  <si>
    <t>osivo směs travní krajinná-svahová</t>
  </si>
  <si>
    <t>kg</t>
  </si>
  <si>
    <t>1674613077</t>
  </si>
  <si>
    <t>2291.82*0.035</t>
  </si>
  <si>
    <t>181951112</t>
  </si>
  <si>
    <t>Úprava pláně v hornině třídy těžitelnosti I, skupiny 1 až 3 se zhutněním strojně</t>
  </si>
  <si>
    <t>1379971990</t>
  </si>
  <si>
    <t>Úprava pláně vyrovnáním výškových rozdílů strojně v hornině třídy těžitelnosti I, skupiny 1 až 3 se zhutněním</t>
  </si>
  <si>
    <t>22</t>
  </si>
  <si>
    <t>182151111</t>
  </si>
  <si>
    <t>Svahování v zářezech v hornině třídy těžitelnosti I, skupiny 1 až 3 strojně</t>
  </si>
  <si>
    <t>-1112536477</t>
  </si>
  <si>
    <t>Svahování trvalých svahů do projektovaných profilů strojně s potřebným přemístěním výkopku při svahování v zářezech v hornině třídy těžitelnosti I, skupiny 1 až 3</t>
  </si>
  <si>
    <t>23</t>
  </si>
  <si>
    <t>182251101</t>
  </si>
  <si>
    <t>Svahování násypů strojně</t>
  </si>
  <si>
    <t>72553984</t>
  </si>
  <si>
    <t>Svahování trvalých svahů do projektovaných profilů strojně s potřebným přemístěním výkopku při svahování násypů v jakékoliv hornině</t>
  </si>
  <si>
    <t>24</t>
  </si>
  <si>
    <t>182351133</t>
  </si>
  <si>
    <t>Rozprostření ornice pl přes 500 m2 ve svahu nad 1:5 tl vrstvy do 200 mm strojně</t>
  </si>
  <si>
    <t>1750805587</t>
  </si>
  <si>
    <t>Rozprostření a urovnání ornice ve svahu sklonu přes 1:5 strojně při souvislé ploše přes 500 m2, tl. vrstvy do 200 mm</t>
  </si>
  <si>
    <t>Svislé a kompletní konstrukce</t>
  </si>
  <si>
    <t>25</t>
  </si>
  <si>
    <t>321321116</t>
  </si>
  <si>
    <t>Konstrukce vodních staveb ze ŽB mrazuvzdorného tř. C 30/37</t>
  </si>
  <si>
    <t>258653171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</si>
  <si>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</si>
  <si>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26</t>
  </si>
  <si>
    <t>321351010</t>
  </si>
  <si>
    <t>Bednění konstrukcí vodních staveb rovinné - zřízení</t>
  </si>
  <si>
    <t>-129786171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</si>
  <si>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</si>
  <si>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27</t>
  </si>
  <si>
    <t>321352010</t>
  </si>
  <si>
    <t>Bednění konstrukcí vodních staveb rovinné - odstranění</t>
  </si>
  <si>
    <t>-1554415358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</si>
  <si>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</si>
  <si>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Vodorovné konstrukce</t>
  </si>
  <si>
    <t>28</t>
  </si>
  <si>
    <t>273313911</t>
  </si>
  <si>
    <t>Základové desky z betonu tř. C 30/37</t>
  </si>
  <si>
    <t>1299430895</t>
  </si>
  <si>
    <t>Základy z betonu prostého desky z betonu kamenem neprokládaného tř. C 30/37</t>
  </si>
  <si>
    <t>29</t>
  </si>
  <si>
    <t>278361111</t>
  </si>
  <si>
    <t>Výztuž betonového základu (podezdívky) svařovanými sítěmi Kari</t>
  </si>
  <si>
    <t>1761836194</t>
  </si>
  <si>
    <t>Výztuž základu (podezdívky) betonového ze svařovaných sítí z drátů typu KARI</t>
  </si>
  <si>
    <t>30</t>
  </si>
  <si>
    <t>451315125</t>
  </si>
  <si>
    <t>Podkladní nebo výplňová vrstva z betonu C 16/20 tl do 150 mm</t>
  </si>
  <si>
    <t>-1342281688</t>
  </si>
  <si>
    <t xml:space="preserve">Podkladní a výplňové vrstvy z betonu prostého  tloušťky do 150 mm, z betonu C 16/20</t>
  </si>
  <si>
    <t>"Dlažba"12</t>
  </si>
  <si>
    <t>"Žlabovky-5 cm"227.8</t>
  </si>
  <si>
    <t>"Opevnění u připojení"12</t>
  </si>
  <si>
    <t>Součet</t>
  </si>
  <si>
    <t>31</t>
  </si>
  <si>
    <t>465512228</t>
  </si>
  <si>
    <t>Dlažba z lomového kamene na sucho se zalitím spár maltou cementovou tl 250 mm</t>
  </si>
  <si>
    <t>-812661838</t>
  </si>
  <si>
    <t xml:space="preserve">Dlažba z lomového kamene lomařsky upraveného  vodorovná nebo ve sklonu na sucho, se zalitím spár cementovou maltou MCs tl. 250 mm</t>
  </si>
  <si>
    <t>32</t>
  </si>
  <si>
    <t>465928121</t>
  </si>
  <si>
    <t>Kladení dlažby dna melioračních kanálů ze žlabů hmotnosti do 60 kg na sucho se zalitím spár maltou</t>
  </si>
  <si>
    <t>2057924932</t>
  </si>
  <si>
    <t xml:space="preserve">Kladení dlažby  dna melioračních kanálů z prefabrikovaných žlabů na sucho se zalitím spár cementovou maltou hmotnosti jednotlivě do 60 kg</t>
  </si>
  <si>
    <t>3797</t>
  </si>
  <si>
    <t>33</t>
  </si>
  <si>
    <t>R002</t>
  </si>
  <si>
    <t>Žlab odvodňovací TBZ 30/20/8</t>
  </si>
  <si>
    <t>874968187</t>
  </si>
  <si>
    <t>Komunikace</t>
  </si>
  <si>
    <t>34</t>
  </si>
  <si>
    <t>577134121</t>
  </si>
  <si>
    <t>Asfaltový beton vrstva obrusná ACO 11 (ABS) tř. I tl 40 mm š přes 3 m z nemodifikovaného asfaltu</t>
  </si>
  <si>
    <t>-1429736387</t>
  </si>
  <si>
    <t xml:space="preserve">Asfaltový beton vrstva obrusná ACO 11 (ABS)  s rozprostřením a se zhutněním z nemodifikovaného asfaltu v pruhu šířky přes 3 m tř. I, po zhutnění tl. 40 mm</t>
  </si>
  <si>
    <t>35</t>
  </si>
  <si>
    <t>573231111</t>
  </si>
  <si>
    <t>Postřik živičný spojovací ze silniční emulze v množství 0,70 kg/m2</t>
  </si>
  <si>
    <t>-229962500</t>
  </si>
  <si>
    <t>Postřik spojovací PS bez posypu kamenivem ze silniční emulze, v množství 0,70 kg/m2</t>
  </si>
  <si>
    <t>36</t>
  </si>
  <si>
    <t>565155121</t>
  </si>
  <si>
    <t>Asfaltový beton vrstva podkladní ACP 16 (obalované kamenivo OKS) tl 70 mm š přes 3 m</t>
  </si>
  <si>
    <t>-359415368</t>
  </si>
  <si>
    <t xml:space="preserve">Asfaltový beton vrstva podkladní ACP 16 (obalované kamenivo střednězrnné - OKS)  s rozprostřením a zhutněním v pruhu šířky přes 3 m, po zhutnění tl. 70 mm</t>
  </si>
  <si>
    <t>37</t>
  </si>
  <si>
    <t>564251113</t>
  </si>
  <si>
    <t>Podklad nebo podsyp ze štěrkopísku ŠP tl 170 mm</t>
  </si>
  <si>
    <t>-891557684</t>
  </si>
  <si>
    <t xml:space="preserve">Podklad nebo podsyp ze štěrkopísku ŠP  s rozprostřením, vlhčením a zhutněním, po zhutnění tl. 170 mm</t>
  </si>
  <si>
    <t>38</t>
  </si>
  <si>
    <t>564851111</t>
  </si>
  <si>
    <t>Podklad ze štěrkodrtě ŠD tl 150 mm</t>
  </si>
  <si>
    <t>-206198889</t>
  </si>
  <si>
    <t xml:space="preserve">Podklad ze štěrkodrti ŠD  s rozprostřením a zhutněním, po zhutnění tl. 150 mm</t>
  </si>
  <si>
    <t>39</t>
  </si>
  <si>
    <t>561021131</t>
  </si>
  <si>
    <t>Zřízení podkladu ze zeminy upravené vápnem, cementem, směsnými pojivy tl 200 mm plochy přes 5000 m2</t>
  </si>
  <si>
    <t>-863443403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</si>
  <si>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150 do 200 mm</t>
  </si>
  <si>
    <t>40</t>
  </si>
  <si>
    <t>58530170</t>
  </si>
  <si>
    <t>vápno nehašené CL 90-Q pro úpravu zemin standardní</t>
  </si>
  <si>
    <t>1613378876</t>
  </si>
  <si>
    <t>6633.52*0.2*0.04</t>
  </si>
  <si>
    <t>41</t>
  </si>
  <si>
    <t>59217029</t>
  </si>
  <si>
    <t>obrubník betonový silniční nájezdový 1000x150x150mm</t>
  </si>
  <si>
    <t>m</t>
  </si>
  <si>
    <t>-927620070</t>
  </si>
  <si>
    <t>42</t>
  </si>
  <si>
    <t>916231213</t>
  </si>
  <si>
    <t>Osazení chodníkového obrubníku betonového stojatého s boční opěrou do lože z betonu prostého</t>
  </si>
  <si>
    <t>-1448334406</t>
  </si>
  <si>
    <t>Osazení chodníkového obrubníku betonového se zřízením lože, s vyplněním a zatřením spár cementovou maltou stojatého s boční opěrou z betonu prostého, do lože z betonu prostého</t>
  </si>
  <si>
    <t>43</t>
  </si>
  <si>
    <t>291211111</t>
  </si>
  <si>
    <t>Zřízení plochy ze silničních panelů do lože tl 50 mm z kameniva</t>
  </si>
  <si>
    <t>-212440057</t>
  </si>
  <si>
    <t xml:space="preserve">Zřízení zpevněné plochy ze silničních panelů  osazených do lože tl. 50 mm z kameniva</t>
  </si>
  <si>
    <t>44</t>
  </si>
  <si>
    <t>599141111</t>
  </si>
  <si>
    <t>Vyplnění spár mezi silničními dílci živičnou zálivkou</t>
  </si>
  <si>
    <t>2095540142</t>
  </si>
  <si>
    <t xml:space="preserve">Vyplnění spár mezi silničními dílci jakékoliv tloušťky  živičnou zálivkou</t>
  </si>
  <si>
    <t>45</t>
  </si>
  <si>
    <t>569511111</t>
  </si>
  <si>
    <t>Zpevnění krajnic prohozenou zeminou tl 50 mm</t>
  </si>
  <si>
    <t>-2064103957</t>
  </si>
  <si>
    <t xml:space="preserve">Zpevnění krajnic nebo komunikací pro pěší  s rozprostřením a zhutněním, po zhutnění prohozenou zeminou tl. 50 mm</t>
  </si>
  <si>
    <t>2*0.5*1132</t>
  </si>
  <si>
    <t>46</t>
  </si>
  <si>
    <t>569903311</t>
  </si>
  <si>
    <t>Zřízení zemních krajnic se zhutněním</t>
  </si>
  <si>
    <t>-1253906449</t>
  </si>
  <si>
    <t xml:space="preserve">Zřízení zemních krajnic z hornin jakékoliv třídy  se zhutněním</t>
  </si>
  <si>
    <t>47</t>
  </si>
  <si>
    <t>573312611</t>
  </si>
  <si>
    <t>Prolití podkladu asfaltem v množství 7 kg/m2</t>
  </si>
  <si>
    <t>-453351664</t>
  </si>
  <si>
    <t xml:space="preserve">Prolití podkladu nebo krytu z kameniva  asfaltem, v množství 7,00 kg/m2</t>
  </si>
  <si>
    <t>48</t>
  </si>
  <si>
    <t>597361121</t>
  </si>
  <si>
    <t>Svodnice ocelová š 120 mm kotvená do betonu</t>
  </si>
  <si>
    <t>-339329010</t>
  </si>
  <si>
    <t>Svodnice vody ocelová šířky 120 mm, kotvená do betonu</t>
  </si>
  <si>
    <t>49</t>
  </si>
  <si>
    <t>914531111</t>
  </si>
  <si>
    <t>Montáž nástavce na sloupky velikosti do 1 m2 pro uchycení dopravních značek</t>
  </si>
  <si>
    <t>-872622503</t>
  </si>
  <si>
    <t xml:space="preserve">Montáž konzol nebo nástavců pro osazení dopravních značek  velikosti do 1 m2 na sloupek</t>
  </si>
  <si>
    <t>50</t>
  </si>
  <si>
    <t>JTA.0013702.URS</t>
  </si>
  <si>
    <t>EXTRUNET - výstražná fólie z polyethylenu šíře 33cm</t>
  </si>
  <si>
    <t>-1924979631</t>
  </si>
  <si>
    <t>51</t>
  </si>
  <si>
    <t>40445620</t>
  </si>
  <si>
    <t>zákazové, příkazové dopravní značky B1-B34, C1-15 700mm</t>
  </si>
  <si>
    <t>1347035837</t>
  </si>
  <si>
    <t>52</t>
  </si>
  <si>
    <t>40445162</t>
  </si>
  <si>
    <t>sloupek směrový silniční plastový 1,0m</t>
  </si>
  <si>
    <t>-624080024</t>
  </si>
  <si>
    <t>53</t>
  </si>
  <si>
    <t>Žlab ACO DRAIN V500</t>
  </si>
  <si>
    <t>1260835427</t>
  </si>
  <si>
    <t>"Žlab ACO DRAIN V500"42</t>
  </si>
  <si>
    <t>Trubní vedení</t>
  </si>
  <si>
    <t>54</t>
  </si>
  <si>
    <t>899621111</t>
  </si>
  <si>
    <t>Obetonování drenážního potrubí betonem tř. C12/15 do 150 mm trub DN 100</t>
  </si>
  <si>
    <t>-2066165811</t>
  </si>
  <si>
    <t xml:space="preserve">Obetonování drenážního potrubí prostým betonem  tl. obetonování do 150 mm, trub DN do 100</t>
  </si>
  <si>
    <t>"Chránička kabelu Cetin"11.4</t>
  </si>
  <si>
    <t>55</t>
  </si>
  <si>
    <t>871310320</t>
  </si>
  <si>
    <t>Montáž kanalizačního potrubí hladkého plnostěnného SN 12 z polypropylenu DN 150</t>
  </si>
  <si>
    <t>-1932218348</t>
  </si>
  <si>
    <t>Montáž kanalizačního potrubí z plastů z polypropylenu PP hladkého plnostěnného SN 12 DN 150</t>
  </si>
  <si>
    <t>56</t>
  </si>
  <si>
    <t>871315241</t>
  </si>
  <si>
    <t>Kanalizační potrubí z tvrdého PVC vícevrstvé tuhost třídy SN12 DN 150</t>
  </si>
  <si>
    <t>-1227244364</t>
  </si>
  <si>
    <t>Kanalizační potrubí z tvrdého PVC v otevřeném výkopu ve sklonu do 20 %, hladkého plnostěnného vícevrstvého, tuhost třídy SN 12 DN 150</t>
  </si>
  <si>
    <t>57</t>
  </si>
  <si>
    <t>895931111</t>
  </si>
  <si>
    <t>Vpusti kanalizačních horské z betonu prostého C12/15 velikosti 1200/600 mm</t>
  </si>
  <si>
    <t>-809027432</t>
  </si>
  <si>
    <t xml:space="preserve">Vpusti kanalizační horské  z betonu prostého tř. C 12/15 velikosti 1200/600 mm</t>
  </si>
  <si>
    <t>58</t>
  </si>
  <si>
    <t>R004</t>
  </si>
  <si>
    <t>Osazení horské vpusti</t>
  </si>
  <si>
    <t>stavba</t>
  </si>
  <si>
    <t>-291386327</t>
  </si>
  <si>
    <t>59</t>
  </si>
  <si>
    <t>211531111</t>
  </si>
  <si>
    <t>Výplň odvodňovacích žeber nebo trativodů kamenivem hrubým drceným frakce 16 až 63 mm</t>
  </si>
  <si>
    <t>-243731278</t>
  </si>
  <si>
    <t xml:space="preserve">Výplň kamenivem do rýh odvodňovacích žeber nebo trativodů  bez zhutnění, s úpravou povrchu výplně kamenivem hrubým drceným frakce 16 až 63 mm</t>
  </si>
  <si>
    <t>60</t>
  </si>
  <si>
    <t>211571112</t>
  </si>
  <si>
    <t>Výplň odvodňovacích žeber nebo trativodů štěrkopískem netříděným</t>
  </si>
  <si>
    <t>2091881610</t>
  </si>
  <si>
    <t xml:space="preserve">Výplň kamenivem do rýh odvodňovacích žeber nebo trativodů  bez zhutnění, s úpravou povrchu výplně štěrkopískem netříděným</t>
  </si>
  <si>
    <t>61</t>
  </si>
  <si>
    <t>28611223</t>
  </si>
  <si>
    <t>trubka drenážní flexibilní celoperforovaná PVC-U SN 4 DN 100 pro meliorace, dočasné nebo odlehčovací drenáže</t>
  </si>
  <si>
    <t>1288312542</t>
  </si>
  <si>
    <t>62</t>
  </si>
  <si>
    <t>899722114</t>
  </si>
  <si>
    <t>Krytí potrubí z plastů výstražnou fólií z PVC 40 cm</t>
  </si>
  <si>
    <t>1254057013</t>
  </si>
  <si>
    <t>Krytí potrubí z plastů výstražnou fólií z PVC šířky 40 cm</t>
  </si>
  <si>
    <t>Ostatní konstrukce a práce, bourání</t>
  </si>
  <si>
    <t>63</t>
  </si>
  <si>
    <t>936173112</t>
  </si>
  <si>
    <t>Osazování ocelových konstrukcí na zdi a valy hmotnosti do 50 kg</t>
  </si>
  <si>
    <t>1264450541</t>
  </si>
  <si>
    <t xml:space="preserve">Osazení doplňkových ocelových konstrukcí na konstrukcích zdí a valů  o hmotnosti jednotlivě přes 20 do 50 kg</t>
  </si>
  <si>
    <t>64</t>
  </si>
  <si>
    <t>R001</t>
  </si>
  <si>
    <t>Ocelové nosiče HEB</t>
  </si>
  <si>
    <t>-990883420</t>
  </si>
  <si>
    <t>Ocelové nosiče HEB, výška 100 mm</t>
  </si>
  <si>
    <t>171*3</t>
  </si>
  <si>
    <t>65</t>
  </si>
  <si>
    <t>153111114</t>
  </si>
  <si>
    <t>Příčné řezání ocelových zaberaněných štětovnic z terénu</t>
  </si>
  <si>
    <t>-2125857484</t>
  </si>
  <si>
    <t xml:space="preserve">Úprava ocelových štětovnic pro štětové stěny  řezání z terénu, štětovnic zaberaněných příčné</t>
  </si>
  <si>
    <t>66</t>
  </si>
  <si>
    <t>153112121</t>
  </si>
  <si>
    <t>Zaberanění ocelových štětovnic na dl do 4 m ve standardních podmínkách z terénu</t>
  </si>
  <si>
    <t>-238196064</t>
  </si>
  <si>
    <t xml:space="preserve">Zřízení beraněných stěn z ocelových štětovnic  z terénu zaberanění štětovnic ve standardních podmínkách, délky do 4 m</t>
  </si>
  <si>
    <t>"Zaražení ocelových H profilů"171*0.1*1</t>
  </si>
  <si>
    <t>67</t>
  </si>
  <si>
    <t>60556102</t>
  </si>
  <si>
    <t>řezivo dubové sušené tl 60mm</t>
  </si>
  <si>
    <t>-500959880</t>
  </si>
  <si>
    <t>340*2*0.06</t>
  </si>
  <si>
    <t>68</t>
  </si>
  <si>
    <t>R10</t>
  </si>
  <si>
    <t>Osazení fošen</t>
  </si>
  <si>
    <t>2117651006</t>
  </si>
  <si>
    <t>340*2</t>
  </si>
  <si>
    <t>69</t>
  </si>
  <si>
    <t>938902203</t>
  </si>
  <si>
    <t>Čištění příkopů ručně š dna do 400 mm objem nánosu do 0,50 m3/m</t>
  </si>
  <si>
    <t>-393749402</t>
  </si>
  <si>
    <t>Čištění příkopů komunikací s odstraněním travnatého porostu nebo nánosu s naložením na dopravní prostředek nebo s přemístěním na hromady na vzdálenost do 20 m ručně při šířce dna do 400 mm a objemu nánosu přes 0,30 do 0,50 m3/m</t>
  </si>
  <si>
    <t>"silniční příkop" 50+20</t>
  </si>
  <si>
    <t>998</t>
  </si>
  <si>
    <t>Přesun hmot</t>
  </si>
  <si>
    <t>70</t>
  </si>
  <si>
    <t>998225111</t>
  </si>
  <si>
    <t>Přesun hmot pro pozemní komunikace s krytem z kamene, monolitickým betonovým nebo živičným</t>
  </si>
  <si>
    <t>-1124839284</t>
  </si>
  <si>
    <t xml:space="preserve">Přesun hmot pro komunikace s krytem z kameniva, monolitickým betonovým nebo živičným  dopravní vzdálenost do 200 m jakékoliv délky objektu</t>
  </si>
  <si>
    <t>0.116+17.301+302.531+5785.936+1720.332+63.518</t>
  </si>
  <si>
    <t>VRN</t>
  </si>
  <si>
    <t>Vedlejší rozpočtové náklady</t>
  </si>
  <si>
    <t>71</t>
  </si>
  <si>
    <t>012103000</t>
  </si>
  <si>
    <t>Geodetické práce před výstavbou</t>
  </si>
  <si>
    <t>741278697</t>
  </si>
  <si>
    <t>72</t>
  </si>
  <si>
    <t>013254000</t>
  </si>
  <si>
    <t>Dokumentace skutečného provedení stavby</t>
  </si>
  <si>
    <t>-775463629</t>
  </si>
  <si>
    <t>73</t>
  </si>
  <si>
    <t>030001000</t>
  </si>
  <si>
    <t>Zařízení staveniště</t>
  </si>
  <si>
    <t>715227106</t>
  </si>
  <si>
    <t>74</t>
  </si>
  <si>
    <t>034303000</t>
  </si>
  <si>
    <t>Dopravní značení na staveništi</t>
  </si>
  <si>
    <t>-1538754084</t>
  </si>
  <si>
    <t>75</t>
  </si>
  <si>
    <t>043134000</t>
  </si>
  <si>
    <t>Zkoušky zatěžovací</t>
  </si>
  <si>
    <t>ks</t>
  </si>
  <si>
    <t>2011039872</t>
  </si>
  <si>
    <t>76</t>
  </si>
  <si>
    <t>R003</t>
  </si>
  <si>
    <t>Ochrana sloupů VN při výstavbě</t>
  </si>
  <si>
    <t>-874201541</t>
  </si>
  <si>
    <t>77</t>
  </si>
  <si>
    <t>R005</t>
  </si>
  <si>
    <t>Ochrana vedení CETIN</t>
  </si>
  <si>
    <t>512</t>
  </si>
  <si>
    <t>-858657914</t>
  </si>
  <si>
    <t>P</t>
  </si>
  <si>
    <t>Poznámka k položce:_x000d_
délka cca 23 m</t>
  </si>
  <si>
    <t>78</t>
  </si>
  <si>
    <t>011314000</t>
  </si>
  <si>
    <t>Archeologický dohled</t>
  </si>
  <si>
    <t>1516970895</t>
  </si>
  <si>
    <t>02 - Polní cesta PC10-SO-02</t>
  </si>
  <si>
    <t xml:space="preserve">    4 - Vodorovné konstrukce</t>
  </si>
  <si>
    <t>998 - Přesun hmot</t>
  </si>
  <si>
    <t>730603054</t>
  </si>
  <si>
    <t>-277733567</t>
  </si>
  <si>
    <t>-950555023</t>
  </si>
  <si>
    <t>1041101007</t>
  </si>
  <si>
    <t>1188774162</t>
  </si>
  <si>
    <t>"Přebytečná ornice"50.76</t>
  </si>
  <si>
    <t>1190212387</t>
  </si>
  <si>
    <t>407170862</t>
  </si>
  <si>
    <t>2077.125*16</t>
  </si>
  <si>
    <t>-837333484</t>
  </si>
  <si>
    <t>-1915729176</t>
  </si>
  <si>
    <t>"Hmotnost v tunách"2077.125*1.7</t>
  </si>
  <si>
    <t>750684778</t>
  </si>
  <si>
    <t>-506905556</t>
  </si>
  <si>
    <t>-1988452552</t>
  </si>
  <si>
    <t>499611376</t>
  </si>
  <si>
    <t>3946.41*0.035</t>
  </si>
  <si>
    <t>-1951266035</t>
  </si>
  <si>
    <t>-1711495837</t>
  </si>
  <si>
    <t>97194620</t>
  </si>
  <si>
    <t>-246774723</t>
  </si>
  <si>
    <t>183102134</t>
  </si>
  <si>
    <t>Hloubení jamek bez výměny půdy zeminy tř 1 až 4 objem do 0,125 m3 ve svahu do 1:2</t>
  </si>
  <si>
    <t>974553795</t>
  </si>
  <si>
    <t xml:space="preserve">Hloubení jamek pro vysazování rostlin v zemině tř.1 až 4 bez výměny půdy  na svahu přes 1:5 do 1:2, objemu přes 0,05 do 0,125 m3</t>
  </si>
  <si>
    <t>184102122</t>
  </si>
  <si>
    <t>Výsadba dřeviny s balem D do 0,3 m do jamky se zalitím ve svahu do 1:2</t>
  </si>
  <si>
    <t>-512963053</t>
  </si>
  <si>
    <t xml:space="preserve">Výsadba dřeviny s balem do předem vyhloubené jamky se zalitím  na svahu přes 1:5 do 1:2, při průměru balu přes 200 do 300 mm</t>
  </si>
  <si>
    <t>02650381</t>
  </si>
  <si>
    <t>jeřáb ptačí /Sorbus aucuparia/ 150-200cm</t>
  </si>
  <si>
    <t>-1989223022</t>
  </si>
  <si>
    <t>184813121</t>
  </si>
  <si>
    <t>Ochrana dřevin před okusem mechanicky pletivem v rovině a svahu do 1:5</t>
  </si>
  <si>
    <t>-1523914146</t>
  </si>
  <si>
    <t>Ochrana dřevin před okusem zvěří mechanicky v rovině nebo ve svahu do 1:5, pletivem, výšky do 2 m</t>
  </si>
  <si>
    <t>184813125</t>
  </si>
  <si>
    <t>Příplatek k ochraně dřevin před okusem mechanicky pletivem ve svahu do 1:2</t>
  </si>
  <si>
    <t>-915018537</t>
  </si>
  <si>
    <t>Ochrana dřevin před okusem zvěří mechanicky Příplatek k ceně za mechanickou ochranu ve svahu přes 1:5 do 1:2</t>
  </si>
  <si>
    <t>60591253</t>
  </si>
  <si>
    <t>kůl vyvazovací dřevěný impregnovaný D 8cm dl 2m</t>
  </si>
  <si>
    <t>1728367446</t>
  </si>
  <si>
    <t>184911422</t>
  </si>
  <si>
    <t>Mulčování rostlin kůrou tl. do 0,1 m ve svahu do 1:2</t>
  </si>
  <si>
    <t>-757134668</t>
  </si>
  <si>
    <t>Mulčování vysazených rostlin mulčovací kůrou, tl. do 100 mm na svahu přes 1:5 do 1:2</t>
  </si>
  <si>
    <t>10391100</t>
  </si>
  <si>
    <t>kůra mulčovací VL</t>
  </si>
  <si>
    <t>-545875516</t>
  </si>
  <si>
    <t>185804311</t>
  </si>
  <si>
    <t>Zalití rostlin vodou plocha do 20 m2</t>
  </si>
  <si>
    <t>2060939102</t>
  </si>
  <si>
    <t>Zalití rostlin vodou plochy záhonů jednotlivě do 20 m2</t>
  </si>
  <si>
    <t>185851121</t>
  </si>
  <si>
    <t>Dovoz vody pro zálivku rostlin za vzdálenost do 1000 m</t>
  </si>
  <si>
    <t>824172259</t>
  </si>
  <si>
    <t xml:space="preserve">Dovoz vody pro zálivku rostlin  na vzdálenost do 1000 m</t>
  </si>
  <si>
    <t>185851129</t>
  </si>
  <si>
    <t>Příplatek k dovozu vody pro zálivku rostlin do 1000 m ZKD 1000 m</t>
  </si>
  <si>
    <t>746901833</t>
  </si>
  <si>
    <t xml:space="preserve">Dovoz vody pro zálivku rostlin  Příplatek k ceně za každých dalších i započatých 1000 m</t>
  </si>
  <si>
    <t>5*0.67</t>
  </si>
  <si>
    <t>-800131024</t>
  </si>
  <si>
    <t>355212701</t>
  </si>
  <si>
    <t>1209076628</t>
  </si>
  <si>
    <t>273313611</t>
  </si>
  <si>
    <t>Základové desky z betonu tř. C 16/20</t>
  </si>
  <si>
    <t>650982209</t>
  </si>
  <si>
    <t>Základy z betonu prostého desky z betonu kamenem neprokládaného tř. C 16/20</t>
  </si>
  <si>
    <t>839034683</t>
  </si>
  <si>
    <t>2007327887</t>
  </si>
  <si>
    <t>-160479182</t>
  </si>
  <si>
    <t>1836466326</t>
  </si>
  <si>
    <t>797378816</t>
  </si>
  <si>
    <t>-446319403</t>
  </si>
  <si>
    <t>-1132001541</t>
  </si>
  <si>
    <t>-89140818</t>
  </si>
  <si>
    <t>1708025552</t>
  </si>
  <si>
    <t>6100.52*0.2*0.04</t>
  </si>
  <si>
    <t>-441557371</t>
  </si>
  <si>
    <t>-962277087</t>
  </si>
  <si>
    <t>975169929</t>
  </si>
  <si>
    <t>40440798</t>
  </si>
  <si>
    <t>2*0.5*1041</t>
  </si>
  <si>
    <t>1717809888</t>
  </si>
  <si>
    <t>-1653006013</t>
  </si>
  <si>
    <t>596412313</t>
  </si>
  <si>
    <t>Kladení dlažby z vegetačních tvárnic pozemních komunikací tl 100 mm přes 300 m2</t>
  </si>
  <si>
    <t>-673903871</t>
  </si>
  <si>
    <t xml:space="preserve">Kladení dlažby z betonových vegetačních dlaždic pozemních komunikací  s ložem z kameniva těženého nebo drceného tl. do 50 mm, s vyplněním spár a vegetačních otvorů, s hutněním vibrováním tl. 100 mm, bez rozlišení skupiny, pro plochy přes 300 m2</t>
  </si>
  <si>
    <t>BBC.0007467.URS</t>
  </si>
  <si>
    <t>tvárnice betonová zatravňovací 10, 60x40x10cm</t>
  </si>
  <si>
    <t>1687202722</t>
  </si>
  <si>
    <t>596841220</t>
  </si>
  <si>
    <t>Kladení betonové dlažby komunikací pro pěší do lože z cement malty vel do 0,25 m2 plochy do 50 m2</t>
  </si>
  <si>
    <t>1692896373</t>
  </si>
  <si>
    <t>Kladení dlažby z betonových nebo kameninových dlaždic komunikací pro pěší s vyplněním spár a se smetením přebytečného materiálu na vzdálenost do 3 m s ložem z cementové malty tl. do 30 mm velikosti dlaždic přes 0,09 m2 do 0,25 m2, pro plochy do 50 m2</t>
  </si>
  <si>
    <t>0.5*50.5</t>
  </si>
  <si>
    <t>PFB.2170161</t>
  </si>
  <si>
    <t>Silniční přídlažba - krajník nízký a vysoký ABK 50/25/10 II nat</t>
  </si>
  <si>
    <t>1359915003</t>
  </si>
  <si>
    <t>-783612902</t>
  </si>
  <si>
    <t>"Žlab ACO DRAIN V500"45</t>
  </si>
  <si>
    <t>1764017999</t>
  </si>
  <si>
    <t>1.58+94.22+59.786+5926.648</t>
  </si>
  <si>
    <t>-1903058447</t>
  </si>
  <si>
    <t>-529336986</t>
  </si>
  <si>
    <t>-899955185</t>
  </si>
  <si>
    <t>-1681364597</t>
  </si>
  <si>
    <t>-1888838476</t>
  </si>
  <si>
    <t>1093284649</t>
  </si>
  <si>
    <t>03 - Polní cesta PC10-SO-03</t>
  </si>
  <si>
    <t>-1338824814</t>
  </si>
  <si>
    <t>508529146</t>
  </si>
  <si>
    <t>1233848814</t>
  </si>
  <si>
    <t>671067112</t>
  </si>
  <si>
    <t>-649505533</t>
  </si>
  <si>
    <t>"Přebytečná ornice"342.69</t>
  </si>
  <si>
    <t>-2034268865</t>
  </si>
  <si>
    <t>1064984842</t>
  </si>
  <si>
    <t>1841.65*16</t>
  </si>
  <si>
    <t>-1800114152</t>
  </si>
  <si>
    <t>171103202</t>
  </si>
  <si>
    <t>Uložení sypanin z horniny třídy těžitelnosti I a II, skupiny 1 až 4 do hrází nádrží se zhutněním 100 % PS C s příměsí jílu do 50 %</t>
  </si>
  <si>
    <t>1733154436</t>
  </si>
  <si>
    <t>Uložení netříděných sypanin do zemních hrází z hornin třídy těžitelnosti I a II, skupiny 1 až 4 pro jakoukoliv šířku koruny přehradních a jiných vodních nádrží se zhutněním do 100 % PS - koef. C s příměsí jílové hlíny přes 20 do 50 % objemu</t>
  </si>
  <si>
    <t>1568486207</t>
  </si>
  <si>
    <t>"Hmotnost v tunách"1841.65*1.7</t>
  </si>
  <si>
    <t>2023571024</t>
  </si>
  <si>
    <t>913911387</t>
  </si>
  <si>
    <t>573484745</t>
  </si>
  <si>
    <t>-1062634190</t>
  </si>
  <si>
    <t>6036.11*0.035</t>
  </si>
  <si>
    <t>420365029</t>
  </si>
  <si>
    <t>-642794174</t>
  </si>
  <si>
    <t>1162970765</t>
  </si>
  <si>
    <t>-1363575656</t>
  </si>
  <si>
    <t>-368923114</t>
  </si>
  <si>
    <t>2007204917</t>
  </si>
  <si>
    <t>-949778490</t>
  </si>
  <si>
    <t>1417355223</t>
  </si>
  <si>
    <t>1780025421</t>
  </si>
  <si>
    <t>423225820</t>
  </si>
  <si>
    <t>-346419002</t>
  </si>
  <si>
    <t>5.5*0.1</t>
  </si>
  <si>
    <t>-2129961344</t>
  </si>
  <si>
    <t>1214654581</t>
  </si>
  <si>
    <t>946683732</t>
  </si>
  <si>
    <t>5*0.22</t>
  </si>
  <si>
    <t>-23354219</t>
  </si>
  <si>
    <t>-1855918465</t>
  </si>
  <si>
    <t>677089156</t>
  </si>
  <si>
    <t>-804722779</t>
  </si>
  <si>
    <t>-67703095</t>
  </si>
  <si>
    <t>"Pro sedimentační jímky"0.588</t>
  </si>
  <si>
    <t>15.44</t>
  </si>
  <si>
    <t>1654263335</t>
  </si>
  <si>
    <t>-1909923015</t>
  </si>
  <si>
    <t>451315115</t>
  </si>
  <si>
    <t>Podkladní nebo výplňová vrstva z betonu C 16/20 tl do 100 mm</t>
  </si>
  <si>
    <t>1431651388</t>
  </si>
  <si>
    <t xml:space="preserve">Podkladní a výplňové vrstvy z betonu prostého  tloušťky do 100 mm, z betonu C 16/20</t>
  </si>
  <si>
    <t>920588893</t>
  </si>
  <si>
    <t>-1951195721</t>
  </si>
  <si>
    <t>465513228</t>
  </si>
  <si>
    <t>Dlažba z lomového kamene na cementovou maltu s vyspárováním tl 250 mm pro hydromeliorace</t>
  </si>
  <si>
    <t>-44064109</t>
  </si>
  <si>
    <t xml:space="preserve">Dlažba z lomového kamene lomařsky upraveného  vodorovná nebo ve sklonu na cementovou maltu ze 400 kg cementu na m3 malty, s vyspárováním cementovou maltou MCs tl. 250 mm</t>
  </si>
  <si>
    <t>597902733</t>
  </si>
  <si>
    <t>-547968826</t>
  </si>
  <si>
    <t>2008475565</t>
  </si>
  <si>
    <t>-315682188</t>
  </si>
  <si>
    <t>-391564397</t>
  </si>
  <si>
    <t>389494168</t>
  </si>
  <si>
    <t>718423723</t>
  </si>
  <si>
    <t>8376.64*0.2*0.04</t>
  </si>
  <si>
    <t>-1066976679</t>
  </si>
  <si>
    <t>2*0.5*1374</t>
  </si>
  <si>
    <t>1589662362</t>
  </si>
  <si>
    <t>1825963687</t>
  </si>
  <si>
    <t>613322551</t>
  </si>
  <si>
    <t>-1287426673</t>
  </si>
  <si>
    <t>-1329336095</t>
  </si>
  <si>
    <t>369199868</t>
  </si>
  <si>
    <t>-1207427447</t>
  </si>
  <si>
    <t>59217032</t>
  </si>
  <si>
    <t>obrubník betonový silniční 1000x150x150mm</t>
  </si>
  <si>
    <t>-498567421</t>
  </si>
  <si>
    <t>633402729</t>
  </si>
  <si>
    <t>468527825</t>
  </si>
  <si>
    <t>"Žlab ACO DRAIN V 500"48</t>
  </si>
  <si>
    <t>328498012</t>
  </si>
  <si>
    <t>0.685+354.817+325.956+5402.408</t>
  </si>
  <si>
    <t>-645710938</t>
  </si>
  <si>
    <t>-1525554121</t>
  </si>
  <si>
    <t>-1716333604</t>
  </si>
  <si>
    <t>629643282</t>
  </si>
  <si>
    <t>-731130443</t>
  </si>
  <si>
    <t>2029729779</t>
  </si>
  <si>
    <t>04 - Polní cesta PC10-SO-04</t>
  </si>
  <si>
    <t>2 - Základy a zvláštní zakládání</t>
  </si>
  <si>
    <t>997 - Přesun sutě</t>
  </si>
  <si>
    <t>HSV - Práce a dodávky HSV</t>
  </si>
  <si>
    <t>112101103</t>
  </si>
  <si>
    <t>Odstranění stromů listnatých průměru kmene do 700 mm</t>
  </si>
  <si>
    <t>-1396680054</t>
  </si>
  <si>
    <t>Odstranění stromů s odřezáním kmene a s odvětvením listnatých, průměru kmene přes 500 do 700 mm</t>
  </si>
  <si>
    <t>-878676522</t>
  </si>
  <si>
    <t>112211113</t>
  </si>
  <si>
    <t>Spálení pařezu D do 1,0 m</t>
  </si>
  <si>
    <t>-525148546</t>
  </si>
  <si>
    <t xml:space="preserve">Spálení pařezů na hromadách  průměru přes 0,50 do 1,00 m</t>
  </si>
  <si>
    <t>112251103</t>
  </si>
  <si>
    <t>Odstranění pařezů D do 700 mm</t>
  </si>
  <si>
    <t>-1952041065</t>
  </si>
  <si>
    <t>Odstranění pařezů strojně s jejich vykopáním, vytrháním nebo odstřelením průměru přes 500 do 700 mm</t>
  </si>
  <si>
    <t>-86796715</t>
  </si>
  <si>
    <t>-1357778183</t>
  </si>
  <si>
    <t>-495275400</t>
  </si>
  <si>
    <t>132212111</t>
  </si>
  <si>
    <t>Hloubení rýh š do 800 mm v soudržných horninách třídy těžitelnosti I, skupiny 3 ručně</t>
  </si>
  <si>
    <t>1457211147</t>
  </si>
  <si>
    <t>Hloubení rýh šířky do 800 mm ručně zapažených i nezapažených, s urovnáním dna do předepsaného profilu a spádu v hornině třídy těžitelnosti I skupiny 3 soudržných</t>
  </si>
  <si>
    <t>125968406</t>
  </si>
  <si>
    <t>-135530946</t>
  </si>
  <si>
    <t>-1920850507</t>
  </si>
  <si>
    <t>-1064373085</t>
  </si>
  <si>
    <t>2630.37*16</t>
  </si>
  <si>
    <t>-988999848</t>
  </si>
  <si>
    <t>1133065017</t>
  </si>
  <si>
    <t>"Hmotnost v tunách"2630.37*1.7</t>
  </si>
  <si>
    <t>1266385541</t>
  </si>
  <si>
    <t>1658325647</t>
  </si>
  <si>
    <t>-1565272794</t>
  </si>
  <si>
    <t>-1331640253</t>
  </si>
  <si>
    <t>3565.39*0.035</t>
  </si>
  <si>
    <t>1746296711</t>
  </si>
  <si>
    <t>80270271</t>
  </si>
  <si>
    <t>-748179602</t>
  </si>
  <si>
    <t>1916045032</t>
  </si>
  <si>
    <t>1422512363</t>
  </si>
  <si>
    <t>-1630980507</t>
  </si>
  <si>
    <t>1273492535</t>
  </si>
  <si>
    <t>1754965928</t>
  </si>
  <si>
    <t>-769128391</t>
  </si>
  <si>
    <t>-236617669</t>
  </si>
  <si>
    <t>-1274700500</t>
  </si>
  <si>
    <t>1792049543</t>
  </si>
  <si>
    <t>-1534920914</t>
  </si>
  <si>
    <t>1129492571</t>
  </si>
  <si>
    <t>-400960167</t>
  </si>
  <si>
    <t>5*0.11</t>
  </si>
  <si>
    <t>Základy a zvláštní zakládání</t>
  </si>
  <si>
    <t>179887563</t>
  </si>
  <si>
    <t>-912679360</t>
  </si>
  <si>
    <t>213141131</t>
  </si>
  <si>
    <t>Zřízení vrstvy z geotextilie ve sklonu do 1:1 š do 3 m</t>
  </si>
  <si>
    <t>-1458548310</t>
  </si>
  <si>
    <t xml:space="preserve">Zřízení vrstvy z geotextilie  filtrační, separační, odvodňovací, ochranné, výztužné nebo protierozní ve sklonu přes 1:2 do 1:1, šířky do 3 m</t>
  </si>
  <si>
    <t>69311060</t>
  </si>
  <si>
    <t>geotextilie netkaná separační, ochranná, filtrační, drenážní PP 200g/m2</t>
  </si>
  <si>
    <t>260099019</t>
  </si>
  <si>
    <t>-196754157</t>
  </si>
  <si>
    <t>956506347</t>
  </si>
  <si>
    <t>1759037021</t>
  </si>
  <si>
    <t>346404225</t>
  </si>
  <si>
    <t>-1952534694</t>
  </si>
  <si>
    <t>-1737837778</t>
  </si>
  <si>
    <t>-960574373</t>
  </si>
  <si>
    <t>-1129823723</t>
  </si>
  <si>
    <t>2084013747</t>
  </si>
  <si>
    <t>1611540933</t>
  </si>
  <si>
    <t>-703682488</t>
  </si>
  <si>
    <t>198588082</t>
  </si>
  <si>
    <t>-1027488162</t>
  </si>
  <si>
    <t>-1255999716</t>
  </si>
  <si>
    <t>1705696566</t>
  </si>
  <si>
    <t>6100.26*0.2*0.04</t>
  </si>
  <si>
    <t>-1332781289</t>
  </si>
  <si>
    <t>2*0.5*1237</t>
  </si>
  <si>
    <t>1485065942</t>
  </si>
  <si>
    <t>-391361225</t>
  </si>
  <si>
    <t>-593726493</t>
  </si>
  <si>
    <t>-236379811</t>
  </si>
  <si>
    <t>-214131566</t>
  </si>
  <si>
    <t>-1325051511</t>
  </si>
  <si>
    <t>Odvodňovací plastový žlab pro zatížení D400 vnitřní š 500 mm dl. 1000 mm s roštem kompozitovým</t>
  </si>
  <si>
    <t>-373580194</t>
  </si>
  <si>
    <t>"Žlab ACO DRAIN V500"18</t>
  </si>
  <si>
    <t>1346038773</t>
  </si>
  <si>
    <t>1202215528</t>
  </si>
  <si>
    <t>2091379275</t>
  </si>
  <si>
    <t>997</t>
  </si>
  <si>
    <t>Přesun sutě</t>
  </si>
  <si>
    <t>779629437</t>
  </si>
  <si>
    <t>997002511</t>
  </si>
  <si>
    <t>Vodorovné přemístění suti a vybouraných hmot bez naložení ale se složením a urovnáním do 1 km</t>
  </si>
  <si>
    <t>-875560309</t>
  </si>
  <si>
    <t xml:space="preserve">Vodorovné přemístění suti a vybouraných hmot  bez naložení, se složením a hrubým urovnáním na vzdálenost do 1 km</t>
  </si>
  <si>
    <t>260*0.2*2,5</t>
  </si>
  <si>
    <t>997002519</t>
  </si>
  <si>
    <t>Příplatek ZKD 1 km přemístění suti a vybouraných hmot</t>
  </si>
  <si>
    <t>-1492655436</t>
  </si>
  <si>
    <t xml:space="preserve">Vodorovné přemístění suti a vybouraných hmot  bez naložení, se složením a hrubým urovnáním Příplatek k ceně za každý další i započatý 1 km přes 1 km</t>
  </si>
  <si>
    <t>260*0.2*2,5*25</t>
  </si>
  <si>
    <t>997013602</t>
  </si>
  <si>
    <t>Poplatek za uložení na skládce (skládkovné) stavebního odpadu železobetonového kód odpadu 17 01 01</t>
  </si>
  <si>
    <t>1902041380</t>
  </si>
  <si>
    <t>Poplatek za uložení stavebního odpadu na skládce (skládkovné) z armovaného betonu zatříděného do Katalogu odpadů pod kódem 17 01 01</t>
  </si>
  <si>
    <t>-2059937604</t>
  </si>
  <si>
    <t>0.362+465.811+39.673+30.763+6446.111+519.738</t>
  </si>
  <si>
    <t>HSV</t>
  </si>
  <si>
    <t>Práce a dodávky HSV</t>
  </si>
  <si>
    <t>-1255513402</t>
  </si>
  <si>
    <t>-1078479916</t>
  </si>
  <si>
    <t>1804804526</t>
  </si>
  <si>
    <t>952779133</t>
  </si>
  <si>
    <t>-1568249252</t>
  </si>
  <si>
    <t>Chránička</t>
  </si>
  <si>
    <t>-662276959</t>
  </si>
  <si>
    <t>"Chránička"650+48</t>
  </si>
  <si>
    <t>soubor</t>
  </si>
  <si>
    <t>96566709</t>
  </si>
  <si>
    <t xml:space="preserve">05 -  Přeložka vedení CETIN</t>
  </si>
  <si>
    <t>Náklady na přeložky sítí</t>
  </si>
  <si>
    <t>-2084096436</t>
  </si>
  <si>
    <t>"Vedení CETIN - km 4,346 až 4,600 cesty"1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</si>
</sst>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6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4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23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8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14.4" customHeight="1">
      <c r="B26" s="20"/>
      <c r="C26" s="21"/>
      <c r="D26" s="37" t="s">
        <v>35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38">
        <f>ROUND(AG94,2)</f>
        <v>0</v>
      </c>
      <c r="AL26" s="21"/>
      <c r="AM26" s="21"/>
      <c r="AN26" s="21"/>
      <c r="AO26" s="21"/>
      <c r="AP26" s="21"/>
      <c r="AQ26" s="21"/>
      <c r="AR26" s="19"/>
      <c r="BE26" s="30"/>
    </row>
    <row r="27" s="1" customFormat="1" ht="14.4" customHeight="1">
      <c r="B27" s="20"/>
      <c r="C27" s="21"/>
      <c r="D27" s="37" t="s">
        <v>36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38">
        <f>ROUND(AG101, 2)</f>
        <v>0</v>
      </c>
      <c r="AL27" s="38"/>
      <c r="AM27" s="38"/>
      <c r="AN27" s="38"/>
      <c r="AO27" s="38"/>
      <c r="AP27" s="21"/>
      <c r="AQ27" s="21"/>
      <c r="AR27" s="19"/>
      <c r="BE27" s="30"/>
    </row>
    <row r="28" s="2" customFormat="1" ht="6.96" customHeigh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2"/>
      <c r="BE28" s="30"/>
    </row>
    <row r="29" s="2" customFormat="1" ht="25.92" customHeight="1">
      <c r="A29" s="39"/>
      <c r="B29" s="40"/>
      <c r="C29" s="41"/>
      <c r="D29" s="43" t="s">
        <v>37</v>
      </c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5">
        <f>ROUND(AK26 + AK27, 2)</f>
        <v>0</v>
      </c>
      <c r="AL29" s="44"/>
      <c r="AM29" s="44"/>
      <c r="AN29" s="44"/>
      <c r="AO29" s="44"/>
      <c r="AP29" s="41"/>
      <c r="AQ29" s="41"/>
      <c r="AR29" s="42"/>
      <c r="BE29" s="30"/>
    </row>
    <row r="30" s="2" customFormat="1" ht="6.96" customHeight="1">
      <c r="A30" s="39"/>
      <c r="B30" s="40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2"/>
      <c r="BE30" s="30"/>
    </row>
    <row r="31" s="2" customFormat="1">
      <c r="A31" s="39"/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6" t="s">
        <v>38</v>
      </c>
      <c r="M31" s="46"/>
      <c r="N31" s="46"/>
      <c r="O31" s="46"/>
      <c r="P31" s="46"/>
      <c r="Q31" s="41"/>
      <c r="R31" s="41"/>
      <c r="S31" s="41"/>
      <c r="T31" s="41"/>
      <c r="U31" s="41"/>
      <c r="V31" s="41"/>
      <c r="W31" s="46" t="s">
        <v>39</v>
      </c>
      <c r="X31" s="46"/>
      <c r="Y31" s="46"/>
      <c r="Z31" s="46"/>
      <c r="AA31" s="46"/>
      <c r="AB31" s="46"/>
      <c r="AC31" s="46"/>
      <c r="AD31" s="46"/>
      <c r="AE31" s="46"/>
      <c r="AF31" s="41"/>
      <c r="AG31" s="41"/>
      <c r="AH31" s="41"/>
      <c r="AI31" s="41"/>
      <c r="AJ31" s="41"/>
      <c r="AK31" s="46" t="s">
        <v>40</v>
      </c>
      <c r="AL31" s="46"/>
      <c r="AM31" s="46"/>
      <c r="AN31" s="46"/>
      <c r="AO31" s="46"/>
      <c r="AP31" s="41"/>
      <c r="AQ31" s="41"/>
      <c r="AR31" s="42"/>
      <c r="BE31" s="30"/>
    </row>
    <row r="32" s="3" customFormat="1" ht="14.4" customHeight="1">
      <c r="A32" s="3"/>
      <c r="B32" s="47"/>
      <c r="C32" s="48"/>
      <c r="D32" s="31" t="s">
        <v>41</v>
      </c>
      <c r="E32" s="48"/>
      <c r="F32" s="31" t="s">
        <v>42</v>
      </c>
      <c r="G32" s="48"/>
      <c r="H32" s="48"/>
      <c r="I32" s="48"/>
      <c r="J32" s="48"/>
      <c r="K32" s="48"/>
      <c r="L32" s="49">
        <v>0.20999999999999999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ROUND(AZ94 + SUM(CD101:CD105),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f>ROUND(AV94 + SUM(BY101:BY105), 2)</f>
        <v>0</v>
      </c>
      <c r="AL32" s="48"/>
      <c r="AM32" s="48"/>
      <c r="AN32" s="48"/>
      <c r="AO32" s="48"/>
      <c r="AP32" s="48"/>
      <c r="AQ32" s="48"/>
      <c r="AR32" s="51"/>
      <c r="BE32" s="52"/>
    </row>
    <row r="33" s="3" customFormat="1" ht="14.4" customHeight="1">
      <c r="A33" s="3"/>
      <c r="B33" s="47"/>
      <c r="C33" s="48"/>
      <c r="D33" s="48"/>
      <c r="E33" s="48"/>
      <c r="F33" s="31" t="s">
        <v>43</v>
      </c>
      <c r="G33" s="48"/>
      <c r="H33" s="48"/>
      <c r="I33" s="48"/>
      <c r="J33" s="48"/>
      <c r="K33" s="48"/>
      <c r="L33" s="49">
        <v>0.14999999999999999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ROUND(BA94 + SUM(CE101:CE105),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f>ROUND(AW94 + SUM(BZ101:BZ105), 2)</f>
        <v>0</v>
      </c>
      <c r="AL33" s="48"/>
      <c r="AM33" s="48"/>
      <c r="AN33" s="48"/>
      <c r="AO33" s="48"/>
      <c r="AP33" s="48"/>
      <c r="AQ33" s="48"/>
      <c r="AR33" s="51"/>
      <c r="BE33" s="52"/>
    </row>
    <row r="34" hidden="1" s="3" customFormat="1" ht="14.4" customHeight="1">
      <c r="A34" s="3"/>
      <c r="B34" s="47"/>
      <c r="C34" s="48"/>
      <c r="D34" s="48"/>
      <c r="E34" s="48"/>
      <c r="F34" s="31" t="s">
        <v>44</v>
      </c>
      <c r="G34" s="48"/>
      <c r="H34" s="48"/>
      <c r="I34" s="48"/>
      <c r="J34" s="48"/>
      <c r="K34" s="48"/>
      <c r="L34" s="49">
        <v>0.20999999999999999</v>
      </c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50">
        <f>ROUND(BB94 + SUM(CF101:CF105), 2)</f>
        <v>0</v>
      </c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50">
        <v>0</v>
      </c>
      <c r="AL34" s="48"/>
      <c r="AM34" s="48"/>
      <c r="AN34" s="48"/>
      <c r="AO34" s="48"/>
      <c r="AP34" s="48"/>
      <c r="AQ34" s="48"/>
      <c r="AR34" s="51"/>
      <c r="BE34" s="52"/>
    </row>
    <row r="35" hidden="1" s="3" customFormat="1" ht="14.4" customHeight="1">
      <c r="A35" s="3"/>
      <c r="B35" s="47"/>
      <c r="C35" s="48"/>
      <c r="D35" s="48"/>
      <c r="E35" s="48"/>
      <c r="F35" s="31" t="s">
        <v>45</v>
      </c>
      <c r="G35" s="48"/>
      <c r="H35" s="48"/>
      <c r="I35" s="48"/>
      <c r="J35" s="48"/>
      <c r="K35" s="48"/>
      <c r="L35" s="49">
        <v>0.14999999999999999</v>
      </c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50">
        <f>ROUND(BC94 + SUM(CG101:CG105), 2)</f>
        <v>0</v>
      </c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0">
        <v>0</v>
      </c>
      <c r="AL35" s="48"/>
      <c r="AM35" s="48"/>
      <c r="AN35" s="48"/>
      <c r="AO35" s="48"/>
      <c r="AP35" s="48"/>
      <c r="AQ35" s="48"/>
      <c r="AR35" s="51"/>
      <c r="BE35" s="3"/>
    </row>
    <row r="36" hidden="1" s="3" customFormat="1" ht="14.4" customHeight="1">
      <c r="A36" s="3"/>
      <c r="B36" s="47"/>
      <c r="C36" s="48"/>
      <c r="D36" s="48"/>
      <c r="E36" s="48"/>
      <c r="F36" s="31" t="s">
        <v>46</v>
      </c>
      <c r="G36" s="48"/>
      <c r="H36" s="48"/>
      <c r="I36" s="48"/>
      <c r="J36" s="48"/>
      <c r="K36" s="48"/>
      <c r="L36" s="49">
        <v>0</v>
      </c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50">
        <f>ROUND(BD94 + SUM(CH101:CH105), 2)</f>
        <v>0</v>
      </c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50">
        <v>0</v>
      </c>
      <c r="AL36" s="48"/>
      <c r="AM36" s="48"/>
      <c r="AN36" s="48"/>
      <c r="AO36" s="48"/>
      <c r="AP36" s="48"/>
      <c r="AQ36" s="48"/>
      <c r="AR36" s="51"/>
      <c r="BE36" s="3"/>
    </row>
    <row r="37" s="2" customFormat="1" ht="6.96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2"/>
      <c r="BE37" s="39"/>
    </row>
    <row r="38" s="2" customFormat="1" ht="25.92" customHeight="1">
      <c r="A38" s="39"/>
      <c r="B38" s="40"/>
      <c r="C38" s="53"/>
      <c r="D38" s="54" t="s">
        <v>47</v>
      </c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6" t="s">
        <v>48</v>
      </c>
      <c r="U38" s="55"/>
      <c r="V38" s="55"/>
      <c r="W38" s="55"/>
      <c r="X38" s="57" t="s">
        <v>49</v>
      </c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8">
        <f>SUM(AK29:AK36)</f>
        <v>0</v>
      </c>
      <c r="AL38" s="55"/>
      <c r="AM38" s="55"/>
      <c r="AN38" s="55"/>
      <c r="AO38" s="59"/>
      <c r="AP38" s="53"/>
      <c r="AQ38" s="53"/>
      <c r="AR38" s="42"/>
      <c r="BE38" s="39"/>
    </row>
    <row r="39" s="2" customFormat="1" ht="6.96" customHeight="1">
      <c r="A39" s="39"/>
      <c r="B39" s="40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2"/>
      <c r="BE39" s="39"/>
    </row>
    <row r="40" s="2" customFormat="1" ht="14.4" customHeight="1">
      <c r="A40" s="3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2"/>
      <c r="BE40" s="3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60"/>
      <c r="C49" s="61"/>
      <c r="D49" s="62" t="s">
        <v>50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51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9"/>
      <c r="B60" s="40"/>
      <c r="C60" s="41"/>
      <c r="D60" s="65" t="s">
        <v>52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65" t="s">
        <v>53</v>
      </c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65" t="s">
        <v>52</v>
      </c>
      <c r="AI60" s="44"/>
      <c r="AJ60" s="44"/>
      <c r="AK60" s="44"/>
      <c r="AL60" s="44"/>
      <c r="AM60" s="65" t="s">
        <v>53</v>
      </c>
      <c r="AN60" s="44"/>
      <c r="AO60" s="44"/>
      <c r="AP60" s="41"/>
      <c r="AQ60" s="41"/>
      <c r="AR60" s="42"/>
      <c r="BE60" s="39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9"/>
      <c r="B64" s="40"/>
      <c r="C64" s="41"/>
      <c r="D64" s="62" t="s">
        <v>54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55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2"/>
      <c r="BE64" s="39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9"/>
      <c r="B75" s="40"/>
      <c r="C75" s="41"/>
      <c r="D75" s="65" t="s">
        <v>52</v>
      </c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65" t="s">
        <v>53</v>
      </c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65" t="s">
        <v>52</v>
      </c>
      <c r="AI75" s="44"/>
      <c r="AJ75" s="44"/>
      <c r="AK75" s="44"/>
      <c r="AL75" s="44"/>
      <c r="AM75" s="65" t="s">
        <v>53</v>
      </c>
      <c r="AN75" s="44"/>
      <c r="AO75" s="44"/>
      <c r="AP75" s="41"/>
      <c r="AQ75" s="41"/>
      <c r="AR75" s="42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2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2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2"/>
      <c r="BE81" s="39"/>
    </row>
    <row r="82" s="2" customFormat="1" ht="24.96" customHeight="1">
      <c r="A82" s="39"/>
      <c r="B82" s="40"/>
      <c r="C82" s="22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2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2"/>
      <c r="BE83" s="39"/>
    </row>
    <row r="84" s="4" customFormat="1" ht="12" customHeight="1">
      <c r="A84" s="4"/>
      <c r="B84" s="71"/>
      <c r="C84" s="31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2625-21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Polní cesta PC10 - Horní Hynčina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2"/>
      <c r="BE86" s="39"/>
    </row>
    <row r="87" s="2" customFormat="1" ht="12" customHeight="1">
      <c r="A87" s="39"/>
      <c r="B87" s="40"/>
      <c r="C87" s="31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1" t="s">
        <v>22</v>
      </c>
      <c r="AJ87" s="41"/>
      <c r="AK87" s="41"/>
      <c r="AL87" s="41"/>
      <c r="AM87" s="80" t="str">
        <f>IF(AN8= "","",AN8)</f>
        <v>11. 3. 2021</v>
      </c>
      <c r="AN87" s="80"/>
      <c r="AO87" s="41"/>
      <c r="AP87" s="41"/>
      <c r="AQ87" s="41"/>
      <c r="AR87" s="42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2"/>
      <c r="BE88" s="39"/>
    </row>
    <row r="89" s="2" customFormat="1" ht="15.15" customHeight="1">
      <c r="A89" s="39"/>
      <c r="B89" s="40"/>
      <c r="C89" s="31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SPÚ, pobočka Svitavy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1" t="s">
        <v>30</v>
      </c>
      <c r="AJ89" s="41"/>
      <c r="AK89" s="41"/>
      <c r="AL89" s="41"/>
      <c r="AM89" s="81" t="str">
        <f>IF(E17="","",E17)</f>
        <v>Agroprojekt PSO</v>
      </c>
      <c r="AN89" s="72"/>
      <c r="AO89" s="72"/>
      <c r="AP89" s="72"/>
      <c r="AQ89" s="41"/>
      <c r="AR89" s="42"/>
      <c r="AS89" s="82" t="s">
        <v>57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1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1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2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2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58</v>
      </c>
      <c r="D92" s="95"/>
      <c r="E92" s="95"/>
      <c r="F92" s="95"/>
      <c r="G92" s="95"/>
      <c r="H92" s="96"/>
      <c r="I92" s="97" t="s">
        <v>59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60</v>
      </c>
      <c r="AH92" s="95"/>
      <c r="AI92" s="95"/>
      <c r="AJ92" s="95"/>
      <c r="AK92" s="95"/>
      <c r="AL92" s="95"/>
      <c r="AM92" s="95"/>
      <c r="AN92" s="97" t="s">
        <v>61</v>
      </c>
      <c r="AO92" s="95"/>
      <c r="AP92" s="99"/>
      <c r="AQ92" s="100" t="s">
        <v>62</v>
      </c>
      <c r="AR92" s="42"/>
      <c r="AS92" s="101" t="s">
        <v>63</v>
      </c>
      <c r="AT92" s="102" t="s">
        <v>64</v>
      </c>
      <c r="AU92" s="102" t="s">
        <v>65</v>
      </c>
      <c r="AV92" s="102" t="s">
        <v>66</v>
      </c>
      <c r="AW92" s="102" t="s">
        <v>67</v>
      </c>
      <c r="AX92" s="102" t="s">
        <v>68</v>
      </c>
      <c r="AY92" s="102" t="s">
        <v>69</v>
      </c>
      <c r="AZ92" s="102" t="s">
        <v>70</v>
      </c>
      <c r="BA92" s="102" t="s">
        <v>71</v>
      </c>
      <c r="BB92" s="102" t="s">
        <v>72</v>
      </c>
      <c r="BC92" s="102" t="s">
        <v>73</v>
      </c>
      <c r="BD92" s="103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2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ROUND(SUM(AG95:AG99),2)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ROUND(SUM(AS95:AS99),2)</f>
        <v>0</v>
      </c>
      <c r="AT94" s="115">
        <f>ROUND(SUM(AV94:AW94),2)</f>
        <v>0</v>
      </c>
      <c r="AU94" s="116">
        <f>ROUND(SUM(AU95:AU99),5)</f>
        <v>0</v>
      </c>
      <c r="AV94" s="115">
        <f>ROUND(AZ94*L32,2)</f>
        <v>0</v>
      </c>
      <c r="AW94" s="115">
        <f>ROUND(BA94*L33,2)</f>
        <v>0</v>
      </c>
      <c r="AX94" s="115">
        <f>ROUND(BB94*L32,2)</f>
        <v>0</v>
      </c>
      <c r="AY94" s="115">
        <f>ROUND(BC94*L33,2)</f>
        <v>0</v>
      </c>
      <c r="AZ94" s="115">
        <f>ROUND(SUM(AZ95:AZ99),2)</f>
        <v>0</v>
      </c>
      <c r="BA94" s="115">
        <f>ROUND(SUM(BA95:BA99),2)</f>
        <v>0</v>
      </c>
      <c r="BB94" s="115">
        <f>ROUND(SUM(BB95:BB99),2)</f>
        <v>0</v>
      </c>
      <c r="BC94" s="115">
        <f>ROUND(SUM(BC95:BC99),2)</f>
        <v>0</v>
      </c>
      <c r="BD94" s="117">
        <f>ROUND(SUM(BD95:BD99),2)</f>
        <v>0</v>
      </c>
      <c r="BE94" s="6"/>
      <c r="BS94" s="118" t="s">
        <v>76</v>
      </c>
      <c r="BT94" s="118" t="s">
        <v>77</v>
      </c>
      <c r="BU94" s="119" t="s">
        <v>78</v>
      </c>
      <c r="BV94" s="118" t="s">
        <v>79</v>
      </c>
      <c r="BW94" s="118" t="s">
        <v>5</v>
      </c>
      <c r="BX94" s="118" t="s">
        <v>80</v>
      </c>
      <c r="CL94" s="118" t="s">
        <v>1</v>
      </c>
    </row>
    <row r="95" s="7" customFormat="1" ht="16.5" customHeight="1">
      <c r="A95" s="120" t="s">
        <v>81</v>
      </c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Polní cesta PC10 -SO-01'!J30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84</v>
      </c>
      <c r="AR95" s="127"/>
      <c r="AS95" s="128">
        <v>0</v>
      </c>
      <c r="AT95" s="129">
        <f>ROUND(SUM(AV95:AW95),2)</f>
        <v>0</v>
      </c>
      <c r="AU95" s="130">
        <f>'01 - Polní cesta PC10 -SO-01'!P124</f>
        <v>0</v>
      </c>
      <c r="AV95" s="129">
        <f>'01 - Polní cesta PC10 -SO-01'!J33</f>
        <v>0</v>
      </c>
      <c r="AW95" s="129">
        <f>'01 - Polní cesta PC10 -SO-01'!J34</f>
        <v>0</v>
      </c>
      <c r="AX95" s="129">
        <f>'01 - Polní cesta PC10 -SO-01'!J35</f>
        <v>0</v>
      </c>
      <c r="AY95" s="129">
        <f>'01 - Polní cesta PC10 -SO-01'!J36</f>
        <v>0</v>
      </c>
      <c r="AZ95" s="129">
        <f>'01 - Polní cesta PC10 -SO-01'!F33</f>
        <v>0</v>
      </c>
      <c r="BA95" s="129">
        <f>'01 - Polní cesta PC10 -SO-01'!F34</f>
        <v>0</v>
      </c>
      <c r="BB95" s="129">
        <f>'01 - Polní cesta PC10 -SO-01'!F35</f>
        <v>0</v>
      </c>
      <c r="BC95" s="129">
        <f>'01 - Polní cesta PC10 -SO-01'!F36</f>
        <v>0</v>
      </c>
      <c r="BD95" s="131">
        <f>'01 - Polní cesta PC10 -SO-01'!F37</f>
        <v>0</v>
      </c>
      <c r="BE95" s="7"/>
      <c r="BT95" s="132" t="s">
        <v>85</v>
      </c>
      <c r="BV95" s="132" t="s">
        <v>79</v>
      </c>
      <c r="BW95" s="132" t="s">
        <v>86</v>
      </c>
      <c r="BX95" s="132" t="s">
        <v>5</v>
      </c>
      <c r="CL95" s="132" t="s">
        <v>1</v>
      </c>
      <c r="CM95" s="132" t="s">
        <v>87</v>
      </c>
    </row>
    <row r="96" s="7" customFormat="1" ht="16.5" customHeight="1">
      <c r="A96" s="120" t="s">
        <v>81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'02 - Polní cesta PC10-SO-02'!J30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84</v>
      </c>
      <c r="AR96" s="127"/>
      <c r="AS96" s="128">
        <v>0</v>
      </c>
      <c r="AT96" s="129">
        <f>ROUND(SUM(AV96:AW96),2)</f>
        <v>0</v>
      </c>
      <c r="AU96" s="130">
        <f>'02 - Polní cesta PC10-SO-02'!P122</f>
        <v>0</v>
      </c>
      <c r="AV96" s="129">
        <f>'02 - Polní cesta PC10-SO-02'!J33</f>
        <v>0</v>
      </c>
      <c r="AW96" s="129">
        <f>'02 - Polní cesta PC10-SO-02'!J34</f>
        <v>0</v>
      </c>
      <c r="AX96" s="129">
        <f>'02 - Polní cesta PC10-SO-02'!J35</f>
        <v>0</v>
      </c>
      <c r="AY96" s="129">
        <f>'02 - Polní cesta PC10-SO-02'!J36</f>
        <v>0</v>
      </c>
      <c r="AZ96" s="129">
        <f>'02 - Polní cesta PC10-SO-02'!F33</f>
        <v>0</v>
      </c>
      <c r="BA96" s="129">
        <f>'02 - Polní cesta PC10-SO-02'!F34</f>
        <v>0</v>
      </c>
      <c r="BB96" s="129">
        <f>'02 - Polní cesta PC10-SO-02'!F35</f>
        <v>0</v>
      </c>
      <c r="BC96" s="129">
        <f>'02 - Polní cesta PC10-SO-02'!F36</f>
        <v>0</v>
      </c>
      <c r="BD96" s="131">
        <f>'02 - Polní cesta PC10-SO-02'!F37</f>
        <v>0</v>
      </c>
      <c r="BE96" s="7"/>
      <c r="BT96" s="132" t="s">
        <v>85</v>
      </c>
      <c r="BV96" s="132" t="s">
        <v>79</v>
      </c>
      <c r="BW96" s="132" t="s">
        <v>90</v>
      </c>
      <c r="BX96" s="132" t="s">
        <v>5</v>
      </c>
      <c r="CL96" s="132" t="s">
        <v>1</v>
      </c>
      <c r="CM96" s="132" t="s">
        <v>87</v>
      </c>
    </row>
    <row r="97" s="7" customFormat="1" ht="16.5" customHeight="1">
      <c r="A97" s="120" t="s">
        <v>81</v>
      </c>
      <c r="B97" s="121"/>
      <c r="C97" s="122"/>
      <c r="D97" s="123" t="s">
        <v>91</v>
      </c>
      <c r="E97" s="123"/>
      <c r="F97" s="123"/>
      <c r="G97" s="123"/>
      <c r="H97" s="123"/>
      <c r="I97" s="124"/>
      <c r="J97" s="123" t="s">
        <v>92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'03 - Polní cesta PC10-SO-03'!J30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84</v>
      </c>
      <c r="AR97" s="127"/>
      <c r="AS97" s="128">
        <v>0</v>
      </c>
      <c r="AT97" s="129">
        <f>ROUND(SUM(AV97:AW97),2)</f>
        <v>0</v>
      </c>
      <c r="AU97" s="130">
        <f>'03 - Polní cesta PC10-SO-03'!P122</f>
        <v>0</v>
      </c>
      <c r="AV97" s="129">
        <f>'03 - Polní cesta PC10-SO-03'!J33</f>
        <v>0</v>
      </c>
      <c r="AW97" s="129">
        <f>'03 - Polní cesta PC10-SO-03'!J34</f>
        <v>0</v>
      </c>
      <c r="AX97" s="129">
        <f>'03 - Polní cesta PC10-SO-03'!J35</f>
        <v>0</v>
      </c>
      <c r="AY97" s="129">
        <f>'03 - Polní cesta PC10-SO-03'!J36</f>
        <v>0</v>
      </c>
      <c r="AZ97" s="129">
        <f>'03 - Polní cesta PC10-SO-03'!F33</f>
        <v>0</v>
      </c>
      <c r="BA97" s="129">
        <f>'03 - Polní cesta PC10-SO-03'!F34</f>
        <v>0</v>
      </c>
      <c r="BB97" s="129">
        <f>'03 - Polní cesta PC10-SO-03'!F35</f>
        <v>0</v>
      </c>
      <c r="BC97" s="129">
        <f>'03 - Polní cesta PC10-SO-03'!F36</f>
        <v>0</v>
      </c>
      <c r="BD97" s="131">
        <f>'03 - Polní cesta PC10-SO-03'!F37</f>
        <v>0</v>
      </c>
      <c r="BE97" s="7"/>
      <c r="BT97" s="132" t="s">
        <v>85</v>
      </c>
      <c r="BV97" s="132" t="s">
        <v>79</v>
      </c>
      <c r="BW97" s="132" t="s">
        <v>93</v>
      </c>
      <c r="BX97" s="132" t="s">
        <v>5</v>
      </c>
      <c r="CL97" s="132" t="s">
        <v>1</v>
      </c>
      <c r="CM97" s="132" t="s">
        <v>87</v>
      </c>
    </row>
    <row r="98" s="7" customFormat="1" ht="16.5" customHeight="1">
      <c r="A98" s="120" t="s">
        <v>81</v>
      </c>
      <c r="B98" s="121"/>
      <c r="C98" s="122"/>
      <c r="D98" s="123" t="s">
        <v>94</v>
      </c>
      <c r="E98" s="123"/>
      <c r="F98" s="123"/>
      <c r="G98" s="123"/>
      <c r="H98" s="123"/>
      <c r="I98" s="124"/>
      <c r="J98" s="123" t="s">
        <v>95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'04 - Polní cesta PC10-SO-04'!J30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84</v>
      </c>
      <c r="AR98" s="127"/>
      <c r="AS98" s="128">
        <v>0</v>
      </c>
      <c r="AT98" s="129">
        <f>ROUND(SUM(AV98:AW98),2)</f>
        <v>0</v>
      </c>
      <c r="AU98" s="130">
        <f>'04 - Polní cesta PC10-SO-04'!P125</f>
        <v>0</v>
      </c>
      <c r="AV98" s="129">
        <f>'04 - Polní cesta PC10-SO-04'!J33</f>
        <v>0</v>
      </c>
      <c r="AW98" s="129">
        <f>'04 - Polní cesta PC10-SO-04'!J34</f>
        <v>0</v>
      </c>
      <c r="AX98" s="129">
        <f>'04 - Polní cesta PC10-SO-04'!J35</f>
        <v>0</v>
      </c>
      <c r="AY98" s="129">
        <f>'04 - Polní cesta PC10-SO-04'!J36</f>
        <v>0</v>
      </c>
      <c r="AZ98" s="129">
        <f>'04 - Polní cesta PC10-SO-04'!F33</f>
        <v>0</v>
      </c>
      <c r="BA98" s="129">
        <f>'04 - Polní cesta PC10-SO-04'!F34</f>
        <v>0</v>
      </c>
      <c r="BB98" s="129">
        <f>'04 - Polní cesta PC10-SO-04'!F35</f>
        <v>0</v>
      </c>
      <c r="BC98" s="129">
        <f>'04 - Polní cesta PC10-SO-04'!F36</f>
        <v>0</v>
      </c>
      <c r="BD98" s="131">
        <f>'04 - Polní cesta PC10-SO-04'!F37</f>
        <v>0</v>
      </c>
      <c r="BE98" s="7"/>
      <c r="BT98" s="132" t="s">
        <v>85</v>
      </c>
      <c r="BV98" s="132" t="s">
        <v>79</v>
      </c>
      <c r="BW98" s="132" t="s">
        <v>96</v>
      </c>
      <c r="BX98" s="132" t="s">
        <v>5</v>
      </c>
      <c r="CL98" s="132" t="s">
        <v>1</v>
      </c>
      <c r="CM98" s="132" t="s">
        <v>87</v>
      </c>
    </row>
    <row r="99" s="7" customFormat="1" ht="16.5" customHeight="1">
      <c r="A99" s="120" t="s">
        <v>81</v>
      </c>
      <c r="B99" s="121"/>
      <c r="C99" s="122"/>
      <c r="D99" s="123" t="s">
        <v>97</v>
      </c>
      <c r="E99" s="123"/>
      <c r="F99" s="123"/>
      <c r="G99" s="123"/>
      <c r="H99" s="123"/>
      <c r="I99" s="124"/>
      <c r="J99" s="123" t="s">
        <v>98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'05 -  Přeložka vedení CETIN'!J30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84</v>
      </c>
      <c r="AR99" s="127"/>
      <c r="AS99" s="133">
        <v>0</v>
      </c>
      <c r="AT99" s="134">
        <f>ROUND(SUM(AV99:AW99),2)</f>
        <v>0</v>
      </c>
      <c r="AU99" s="135">
        <f>'05 -  Přeložka vedení CETIN'!P117</f>
        <v>0</v>
      </c>
      <c r="AV99" s="134">
        <f>'05 -  Přeložka vedení CETIN'!J33</f>
        <v>0</v>
      </c>
      <c r="AW99" s="134">
        <f>'05 -  Přeložka vedení CETIN'!J34</f>
        <v>0</v>
      </c>
      <c r="AX99" s="134">
        <f>'05 -  Přeložka vedení CETIN'!J35</f>
        <v>0</v>
      </c>
      <c r="AY99" s="134">
        <f>'05 -  Přeložka vedení CETIN'!J36</f>
        <v>0</v>
      </c>
      <c r="AZ99" s="134">
        <f>'05 -  Přeložka vedení CETIN'!F33</f>
        <v>0</v>
      </c>
      <c r="BA99" s="134">
        <f>'05 -  Přeložka vedení CETIN'!F34</f>
        <v>0</v>
      </c>
      <c r="BB99" s="134">
        <f>'05 -  Přeložka vedení CETIN'!F35</f>
        <v>0</v>
      </c>
      <c r="BC99" s="134">
        <f>'05 -  Přeložka vedení CETIN'!F36</f>
        <v>0</v>
      </c>
      <c r="BD99" s="136">
        <f>'05 -  Přeložka vedení CETIN'!F37</f>
        <v>0</v>
      </c>
      <c r="BE99" s="7"/>
      <c r="BT99" s="132" t="s">
        <v>85</v>
      </c>
      <c r="BV99" s="132" t="s">
        <v>79</v>
      </c>
      <c r="BW99" s="132" t="s">
        <v>99</v>
      </c>
      <c r="BX99" s="132" t="s">
        <v>5</v>
      </c>
      <c r="CL99" s="132" t="s">
        <v>1</v>
      </c>
      <c r="CM99" s="132" t="s">
        <v>87</v>
      </c>
    </row>
    <row r="100">
      <c r="B100" s="20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19"/>
    </row>
    <row r="101" s="2" customFormat="1" ht="30" customHeight="1">
      <c r="A101" s="39"/>
      <c r="B101" s="40"/>
      <c r="C101" s="108" t="s">
        <v>100</v>
      </c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111">
        <f>ROUND(SUM(AG102:AG105), 2)</f>
        <v>0</v>
      </c>
      <c r="AH101" s="111"/>
      <c r="AI101" s="111"/>
      <c r="AJ101" s="111"/>
      <c r="AK101" s="111"/>
      <c r="AL101" s="111"/>
      <c r="AM101" s="111"/>
      <c r="AN101" s="111">
        <f>ROUND(SUM(AN102:AN105), 2)</f>
        <v>0</v>
      </c>
      <c r="AO101" s="111"/>
      <c r="AP101" s="111"/>
      <c r="AQ101" s="137"/>
      <c r="AR101" s="42"/>
      <c r="AS101" s="101" t="s">
        <v>101</v>
      </c>
      <c r="AT101" s="102" t="s">
        <v>102</v>
      </c>
      <c r="AU101" s="102" t="s">
        <v>41</v>
      </c>
      <c r="AV101" s="103" t="s">
        <v>64</v>
      </c>
      <c r="AW101" s="39"/>
      <c r="AX101" s="39"/>
      <c r="AY101" s="39"/>
      <c r="AZ101" s="39"/>
      <c r="BA101" s="39"/>
      <c r="BB101" s="39"/>
      <c r="BC101" s="39"/>
      <c r="BD101" s="39"/>
      <c r="BE101" s="39"/>
    </row>
    <row r="102" s="2" customFormat="1" ht="19.92" customHeight="1">
      <c r="A102" s="39"/>
      <c r="B102" s="40"/>
      <c r="C102" s="41"/>
      <c r="D102" s="138" t="s">
        <v>103</v>
      </c>
      <c r="E102" s="138"/>
      <c r="F102" s="138"/>
      <c r="G102" s="138"/>
      <c r="H102" s="138"/>
      <c r="I102" s="138"/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41"/>
      <c r="AD102" s="41"/>
      <c r="AE102" s="41"/>
      <c r="AF102" s="41"/>
      <c r="AG102" s="139">
        <f>ROUND(AG94 * AS102, 2)</f>
        <v>0</v>
      </c>
      <c r="AH102" s="140"/>
      <c r="AI102" s="140"/>
      <c r="AJ102" s="140"/>
      <c r="AK102" s="140"/>
      <c r="AL102" s="140"/>
      <c r="AM102" s="140"/>
      <c r="AN102" s="140">
        <f>ROUND(AG102 + AV102, 2)</f>
        <v>0</v>
      </c>
      <c r="AO102" s="140"/>
      <c r="AP102" s="140"/>
      <c r="AQ102" s="41"/>
      <c r="AR102" s="42"/>
      <c r="AS102" s="141">
        <v>0</v>
      </c>
      <c r="AT102" s="142" t="s">
        <v>104</v>
      </c>
      <c r="AU102" s="142" t="s">
        <v>42</v>
      </c>
      <c r="AV102" s="143">
        <f>ROUND(IF(AU102="základní",AG102*L32,IF(AU102="snížená",AG102*L33,0)), 2)</f>
        <v>0</v>
      </c>
      <c r="AW102" s="39"/>
      <c r="AX102" s="39"/>
      <c r="AY102" s="39"/>
      <c r="AZ102" s="39"/>
      <c r="BA102" s="39"/>
      <c r="BB102" s="39"/>
      <c r="BC102" s="39"/>
      <c r="BD102" s="39"/>
      <c r="BE102" s="39"/>
      <c r="BV102" s="16" t="s">
        <v>105</v>
      </c>
      <c r="BY102" s="144">
        <f>IF(AU102="základní",AV102,0)</f>
        <v>0</v>
      </c>
      <c r="BZ102" s="144">
        <f>IF(AU102="snížená",AV102,0)</f>
        <v>0</v>
      </c>
      <c r="CA102" s="144">
        <v>0</v>
      </c>
      <c r="CB102" s="144">
        <v>0</v>
      </c>
      <c r="CC102" s="144">
        <v>0</v>
      </c>
      <c r="CD102" s="144">
        <f>IF(AU102="základní",AG102,0)</f>
        <v>0</v>
      </c>
      <c r="CE102" s="144">
        <f>IF(AU102="snížená",AG102,0)</f>
        <v>0</v>
      </c>
      <c r="CF102" s="144">
        <f>IF(AU102="zákl. přenesená",AG102,0)</f>
        <v>0</v>
      </c>
      <c r="CG102" s="144">
        <f>IF(AU102="sníž. přenesená",AG102,0)</f>
        <v>0</v>
      </c>
      <c r="CH102" s="144">
        <f>IF(AU102="nulová",AG102,0)</f>
        <v>0</v>
      </c>
      <c r="CI102" s="16">
        <f>IF(AU102="základní",1,IF(AU102="snížená",2,IF(AU102="zákl. přenesená",4,IF(AU102="sníž. přenesená",5,3))))</f>
        <v>1</v>
      </c>
      <c r="CJ102" s="16">
        <f>IF(AT102="stavební čast",1,IF(AT102="investiční čast",2,3))</f>
        <v>1</v>
      </c>
      <c r="CK102" s="16" t="str">
        <f>IF(D102="Vyplň vlastní","","x")</f>
        <v>x</v>
      </c>
    </row>
    <row r="103" s="2" customFormat="1" ht="19.92" customHeight="1">
      <c r="A103" s="39"/>
      <c r="B103" s="40"/>
      <c r="C103" s="41"/>
      <c r="D103" s="145" t="s">
        <v>106</v>
      </c>
      <c r="E103" s="138"/>
      <c r="F103" s="138"/>
      <c r="G103" s="138"/>
      <c r="H103" s="138"/>
      <c r="I103" s="138"/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41"/>
      <c r="AD103" s="41"/>
      <c r="AE103" s="41"/>
      <c r="AF103" s="41"/>
      <c r="AG103" s="139">
        <f>ROUND(AG94 * AS103, 2)</f>
        <v>0</v>
      </c>
      <c r="AH103" s="140"/>
      <c r="AI103" s="140"/>
      <c r="AJ103" s="140"/>
      <c r="AK103" s="140"/>
      <c r="AL103" s="140"/>
      <c r="AM103" s="140"/>
      <c r="AN103" s="140">
        <f>ROUND(AG103 + AV103, 2)</f>
        <v>0</v>
      </c>
      <c r="AO103" s="140"/>
      <c r="AP103" s="140"/>
      <c r="AQ103" s="41"/>
      <c r="AR103" s="42"/>
      <c r="AS103" s="141">
        <v>0</v>
      </c>
      <c r="AT103" s="142" t="s">
        <v>104</v>
      </c>
      <c r="AU103" s="142" t="s">
        <v>42</v>
      </c>
      <c r="AV103" s="143">
        <f>ROUND(IF(AU103="základní",AG103*L32,IF(AU103="snížená",AG103*L33,0)), 2)</f>
        <v>0</v>
      </c>
      <c r="AW103" s="39"/>
      <c r="AX103" s="39"/>
      <c r="AY103" s="39"/>
      <c r="AZ103" s="39"/>
      <c r="BA103" s="39"/>
      <c r="BB103" s="39"/>
      <c r="BC103" s="39"/>
      <c r="BD103" s="39"/>
      <c r="BE103" s="39"/>
      <c r="BV103" s="16" t="s">
        <v>107</v>
      </c>
      <c r="BY103" s="144">
        <f>IF(AU103="základní",AV103,0)</f>
        <v>0</v>
      </c>
      <c r="BZ103" s="144">
        <f>IF(AU103="snížená",AV103,0)</f>
        <v>0</v>
      </c>
      <c r="CA103" s="144">
        <v>0</v>
      </c>
      <c r="CB103" s="144">
        <v>0</v>
      </c>
      <c r="CC103" s="144">
        <v>0</v>
      </c>
      <c r="CD103" s="144">
        <f>IF(AU103="základní",AG103,0)</f>
        <v>0</v>
      </c>
      <c r="CE103" s="144">
        <f>IF(AU103="snížená",AG103,0)</f>
        <v>0</v>
      </c>
      <c r="CF103" s="144">
        <f>IF(AU103="zákl. přenesená",AG103,0)</f>
        <v>0</v>
      </c>
      <c r="CG103" s="144">
        <f>IF(AU103="sníž. přenesená",AG103,0)</f>
        <v>0</v>
      </c>
      <c r="CH103" s="144">
        <f>IF(AU103="nulová",AG103,0)</f>
        <v>0</v>
      </c>
      <c r="CI103" s="16">
        <f>IF(AU103="základní",1,IF(AU103="snížená",2,IF(AU103="zákl. přenesená",4,IF(AU103="sníž. přenesená",5,3))))</f>
        <v>1</v>
      </c>
      <c r="CJ103" s="16">
        <f>IF(AT103="stavební čast",1,IF(AT103="investiční čast",2,3))</f>
        <v>1</v>
      </c>
      <c r="CK103" s="16" t="str">
        <f>IF(D103="Vyplň vlastní","","x")</f>
        <v/>
      </c>
    </row>
    <row r="104" s="2" customFormat="1" ht="19.92" customHeight="1">
      <c r="A104" s="39"/>
      <c r="B104" s="40"/>
      <c r="C104" s="41"/>
      <c r="D104" s="145" t="s">
        <v>106</v>
      </c>
      <c r="E104" s="138"/>
      <c r="F104" s="138"/>
      <c r="G104" s="138"/>
      <c r="H104" s="138"/>
      <c r="I104" s="138"/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41"/>
      <c r="AD104" s="41"/>
      <c r="AE104" s="41"/>
      <c r="AF104" s="41"/>
      <c r="AG104" s="139">
        <f>ROUND(AG94 * AS104, 2)</f>
        <v>0</v>
      </c>
      <c r="AH104" s="140"/>
      <c r="AI104" s="140"/>
      <c r="AJ104" s="140"/>
      <c r="AK104" s="140"/>
      <c r="AL104" s="140"/>
      <c r="AM104" s="140"/>
      <c r="AN104" s="140">
        <f>ROUND(AG104 + AV104, 2)</f>
        <v>0</v>
      </c>
      <c r="AO104" s="140"/>
      <c r="AP104" s="140"/>
      <c r="AQ104" s="41"/>
      <c r="AR104" s="42"/>
      <c r="AS104" s="141">
        <v>0</v>
      </c>
      <c r="AT104" s="142" t="s">
        <v>104</v>
      </c>
      <c r="AU104" s="142" t="s">
        <v>42</v>
      </c>
      <c r="AV104" s="143">
        <f>ROUND(IF(AU104="základní",AG104*L32,IF(AU104="snížená",AG104*L33,0)), 2)</f>
        <v>0</v>
      </c>
      <c r="AW104" s="39"/>
      <c r="AX104" s="39"/>
      <c r="AY104" s="39"/>
      <c r="AZ104" s="39"/>
      <c r="BA104" s="39"/>
      <c r="BB104" s="39"/>
      <c r="BC104" s="39"/>
      <c r="BD104" s="39"/>
      <c r="BE104" s="39"/>
      <c r="BV104" s="16" t="s">
        <v>107</v>
      </c>
      <c r="BY104" s="144">
        <f>IF(AU104="základní",AV104,0)</f>
        <v>0</v>
      </c>
      <c r="BZ104" s="144">
        <f>IF(AU104="snížená",AV104,0)</f>
        <v>0</v>
      </c>
      <c r="CA104" s="144">
        <v>0</v>
      </c>
      <c r="CB104" s="144">
        <v>0</v>
      </c>
      <c r="CC104" s="144">
        <v>0</v>
      </c>
      <c r="CD104" s="144">
        <f>IF(AU104="základní",AG104,0)</f>
        <v>0</v>
      </c>
      <c r="CE104" s="144">
        <f>IF(AU104="snížená",AG104,0)</f>
        <v>0</v>
      </c>
      <c r="CF104" s="144">
        <f>IF(AU104="zákl. přenesená",AG104,0)</f>
        <v>0</v>
      </c>
      <c r="CG104" s="144">
        <f>IF(AU104="sníž. přenesená",AG104,0)</f>
        <v>0</v>
      </c>
      <c r="CH104" s="144">
        <f>IF(AU104="nulová",AG104,0)</f>
        <v>0</v>
      </c>
      <c r="CI104" s="16">
        <f>IF(AU104="základní",1,IF(AU104="snížená",2,IF(AU104="zákl. přenesená",4,IF(AU104="sníž. přenesená",5,3))))</f>
        <v>1</v>
      </c>
      <c r="CJ104" s="16">
        <f>IF(AT104="stavební čast",1,IF(AT104="investiční čast",2,3))</f>
        <v>1</v>
      </c>
      <c r="CK104" s="16" t="str">
        <f>IF(D104="Vyplň vlastní","","x")</f>
        <v/>
      </c>
    </row>
    <row r="105" s="2" customFormat="1" ht="19.92" customHeight="1">
      <c r="A105" s="39"/>
      <c r="B105" s="40"/>
      <c r="C105" s="41"/>
      <c r="D105" s="145" t="s">
        <v>106</v>
      </c>
      <c r="E105" s="138"/>
      <c r="F105" s="138"/>
      <c r="G105" s="138"/>
      <c r="H105" s="138"/>
      <c r="I105" s="138"/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41"/>
      <c r="AD105" s="41"/>
      <c r="AE105" s="41"/>
      <c r="AF105" s="41"/>
      <c r="AG105" s="139">
        <f>ROUND(AG94 * AS105, 2)</f>
        <v>0</v>
      </c>
      <c r="AH105" s="140"/>
      <c r="AI105" s="140"/>
      <c r="AJ105" s="140"/>
      <c r="AK105" s="140"/>
      <c r="AL105" s="140"/>
      <c r="AM105" s="140"/>
      <c r="AN105" s="140">
        <f>ROUND(AG105 + AV105, 2)</f>
        <v>0</v>
      </c>
      <c r="AO105" s="140"/>
      <c r="AP105" s="140"/>
      <c r="AQ105" s="41"/>
      <c r="AR105" s="42"/>
      <c r="AS105" s="146">
        <v>0</v>
      </c>
      <c r="AT105" s="147" t="s">
        <v>104</v>
      </c>
      <c r="AU105" s="147" t="s">
        <v>42</v>
      </c>
      <c r="AV105" s="148">
        <f>ROUND(IF(AU105="základní",AG105*L32,IF(AU105="snížená",AG105*L33,0)), 2)</f>
        <v>0</v>
      </c>
      <c r="AW105" s="39"/>
      <c r="AX105" s="39"/>
      <c r="AY105" s="39"/>
      <c r="AZ105" s="39"/>
      <c r="BA105" s="39"/>
      <c r="BB105" s="39"/>
      <c r="BC105" s="39"/>
      <c r="BD105" s="39"/>
      <c r="BE105" s="39"/>
      <c r="BV105" s="16" t="s">
        <v>107</v>
      </c>
      <c r="BY105" s="144">
        <f>IF(AU105="základní",AV105,0)</f>
        <v>0</v>
      </c>
      <c r="BZ105" s="144">
        <f>IF(AU105="snížená",AV105,0)</f>
        <v>0</v>
      </c>
      <c r="CA105" s="144">
        <v>0</v>
      </c>
      <c r="CB105" s="144">
        <v>0</v>
      </c>
      <c r="CC105" s="144">
        <v>0</v>
      </c>
      <c r="CD105" s="144">
        <f>IF(AU105="základní",AG105,0)</f>
        <v>0</v>
      </c>
      <c r="CE105" s="144">
        <f>IF(AU105="snížená",AG105,0)</f>
        <v>0</v>
      </c>
      <c r="CF105" s="144">
        <f>IF(AU105="zákl. přenesená",AG105,0)</f>
        <v>0</v>
      </c>
      <c r="CG105" s="144">
        <f>IF(AU105="sníž. přenesená",AG105,0)</f>
        <v>0</v>
      </c>
      <c r="CH105" s="144">
        <f>IF(AU105="nulová",AG105,0)</f>
        <v>0</v>
      </c>
      <c r="CI105" s="16">
        <f>IF(AU105="základní",1,IF(AU105="snížená",2,IF(AU105="zákl. přenesená",4,IF(AU105="sníž. přenesená",5,3))))</f>
        <v>1</v>
      </c>
      <c r="CJ105" s="16">
        <f>IF(AT105="stavební čast",1,IF(AT105="investiční čast",2,3))</f>
        <v>1</v>
      </c>
      <c r="CK105" s="16" t="str">
        <f>IF(D105="Vyplň vlastní","","x")</f>
        <v/>
      </c>
    </row>
    <row r="106" s="2" customFormat="1" ht="10.8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G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R106" s="42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  <row r="107" s="2" customFormat="1" ht="30" customHeight="1">
      <c r="A107" s="39"/>
      <c r="B107" s="40"/>
      <c r="C107" s="149" t="s">
        <v>108</v>
      </c>
      <c r="D107" s="150"/>
      <c r="E107" s="150"/>
      <c r="F107" s="150"/>
      <c r="G107" s="150"/>
      <c r="H107" s="150"/>
      <c r="I107" s="150"/>
      <c r="J107" s="150"/>
      <c r="K107" s="150"/>
      <c r="L107" s="150"/>
      <c r="M107" s="150"/>
      <c r="N107" s="150"/>
      <c r="O107" s="150"/>
      <c r="P107" s="150"/>
      <c r="Q107" s="150"/>
      <c r="R107" s="150"/>
      <c r="S107" s="150"/>
      <c r="T107" s="150"/>
      <c r="U107" s="150"/>
      <c r="V107" s="150"/>
      <c r="W107" s="150"/>
      <c r="X107" s="150"/>
      <c r="Y107" s="150"/>
      <c r="Z107" s="150"/>
      <c r="AA107" s="150"/>
      <c r="AB107" s="150"/>
      <c r="AC107" s="150"/>
      <c r="AD107" s="150"/>
      <c r="AE107" s="150"/>
      <c r="AF107" s="150"/>
      <c r="AG107" s="151">
        <f>ROUND(AG94 + AG101, 2)</f>
        <v>0</v>
      </c>
      <c r="AH107" s="151"/>
      <c r="AI107" s="151"/>
      <c r="AJ107" s="151"/>
      <c r="AK107" s="151"/>
      <c r="AL107" s="151"/>
      <c r="AM107" s="151"/>
      <c r="AN107" s="151">
        <f>ROUND(AN94 + AN101, 2)</f>
        <v>0</v>
      </c>
      <c r="AO107" s="151"/>
      <c r="AP107" s="151"/>
      <c r="AQ107" s="150"/>
      <c r="AR107" s="42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68"/>
      <c r="AB108" s="68"/>
      <c r="AC108" s="68"/>
      <c r="AD108" s="68"/>
      <c r="AE108" s="68"/>
      <c r="AF108" s="68"/>
      <c r="AG108" s="68"/>
      <c r="AH108" s="68"/>
      <c r="AI108" s="68"/>
      <c r="AJ108" s="68"/>
      <c r="AK108" s="68"/>
      <c r="AL108" s="68"/>
      <c r="AM108" s="68"/>
      <c r="AN108" s="68"/>
      <c r="AO108" s="68"/>
      <c r="AP108" s="68"/>
      <c r="AQ108" s="68"/>
      <c r="AR108" s="42"/>
      <c r="AS108" s="39"/>
      <c r="AT108" s="39"/>
      <c r="AU108" s="39"/>
      <c r="AV108" s="39"/>
      <c r="AW108" s="39"/>
      <c r="AX108" s="39"/>
      <c r="AY108" s="39"/>
      <c r="AZ108" s="39"/>
      <c r="BA108" s="39"/>
      <c r="BB108" s="39"/>
      <c r="BC108" s="39"/>
      <c r="BD108" s="39"/>
      <c r="BE108" s="39"/>
    </row>
  </sheetData>
  <sheetProtection sheet="1" formatColumns="0" formatRows="0" objects="1" scenarios="1" spinCount="100000" saltValue="LQ7o6tilsUY2VlZja6F79Fabs2EC6TEmaecGhG2PKGfJ/wruyW/HF1cwf68yjlahbFyA3ZkYTCBuMwQu/+5L7g==" hashValue="guWC7Nl+/w4eNBhB3p+Zvb3ZPK6nIxUZmt2HeCWyXatLt7pXevAvFAg0ae96QzasRinRGERm3IeEpkC+Zoy9hg==" algorithmName="SHA-512" password="CC35"/>
  <mergeCells count="76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J96:AF96"/>
    <mergeCell ref="AG96:AM96"/>
    <mergeCell ref="AN96:AP96"/>
    <mergeCell ref="D96:H96"/>
    <mergeCell ref="AG97:AM97"/>
    <mergeCell ref="D97:H97"/>
    <mergeCell ref="J97:AF97"/>
    <mergeCell ref="AN97:AP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D102:AB102"/>
    <mergeCell ref="AG102:AM102"/>
    <mergeCell ref="AN102:AP102"/>
    <mergeCell ref="D103:AB103"/>
    <mergeCell ref="AG103:AM103"/>
    <mergeCell ref="AN103:AP103"/>
    <mergeCell ref="D104:AB104"/>
    <mergeCell ref="AG104:AM104"/>
    <mergeCell ref="AN104:AP104"/>
    <mergeCell ref="D105:AB105"/>
    <mergeCell ref="AG105:AM105"/>
    <mergeCell ref="AN105:AP105"/>
    <mergeCell ref="AG94:AM94"/>
    <mergeCell ref="AN94:AP94"/>
    <mergeCell ref="AG101:AM101"/>
    <mergeCell ref="AN101:AP101"/>
    <mergeCell ref="AG107:AM107"/>
    <mergeCell ref="AN107:AP107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101:AU10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01:AT105">
      <formula1>"stavební čast, technologická čast, investiční čast"</formula1>
    </dataValidation>
  </dataValidations>
  <hyperlinks>
    <hyperlink ref="A95" location="'01 - Polní cesta PC10 -SO-01'!C2" display="/"/>
    <hyperlink ref="A96" location="'02 - Polní cesta PC10-SO-02'!C2" display="/"/>
    <hyperlink ref="A97" location="'03 - Polní cesta PC10-SO-03'!C2" display="/"/>
    <hyperlink ref="A98" location="'04 - Polní cesta PC10-SO-04'!C2" display="/"/>
    <hyperlink ref="A99" location="'05 -  Přeložka vedení CETI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19"/>
      <c r="AT3" s="16" t="s">
        <v>87</v>
      </c>
    </row>
    <row r="4" s="1" customFormat="1" ht="24.96" customHeight="1">
      <c r="B4" s="19"/>
      <c r="D4" s="154" t="s">
        <v>109</v>
      </c>
      <c r="L4" s="19"/>
      <c r="M4" s="155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6" t="s">
        <v>16</v>
      </c>
      <c r="L6" s="19"/>
    </row>
    <row r="7" s="1" customFormat="1" ht="16.5" customHeight="1">
      <c r="B7" s="19"/>
      <c r="E7" s="157" t="str">
        <f>'Rekapitulace stavby'!K6</f>
        <v>Polní cesta PC10 - Horní Hynčina</v>
      </c>
      <c r="F7" s="156"/>
      <c r="G7" s="156"/>
      <c r="H7" s="156"/>
      <c r="L7" s="19"/>
    </row>
    <row r="8" s="2" customFormat="1" ht="12" customHeight="1">
      <c r="A8" s="39"/>
      <c r="B8" s="42"/>
      <c r="C8" s="39"/>
      <c r="D8" s="156" t="s">
        <v>110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2"/>
      <c r="C9" s="39"/>
      <c r="D9" s="39"/>
      <c r="E9" s="158" t="s">
        <v>111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2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2"/>
      <c r="C11" s="39"/>
      <c r="D11" s="156" t="s">
        <v>18</v>
      </c>
      <c r="E11" s="39"/>
      <c r="F11" s="159" t="s">
        <v>1</v>
      </c>
      <c r="G11" s="39"/>
      <c r="H11" s="39"/>
      <c r="I11" s="156" t="s">
        <v>19</v>
      </c>
      <c r="J11" s="159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2"/>
      <c r="C12" s="39"/>
      <c r="D12" s="156" t="s">
        <v>20</v>
      </c>
      <c r="E12" s="39"/>
      <c r="F12" s="159" t="s">
        <v>21</v>
      </c>
      <c r="G12" s="39"/>
      <c r="H12" s="39"/>
      <c r="I12" s="156" t="s">
        <v>22</v>
      </c>
      <c r="J12" s="160" t="str">
        <f>'Rekapitulace stavby'!AN8</f>
        <v>11. 3. 2021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2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2"/>
      <c r="C14" s="39"/>
      <c r="D14" s="156" t="s">
        <v>24</v>
      </c>
      <c r="E14" s="39"/>
      <c r="F14" s="39"/>
      <c r="G14" s="39"/>
      <c r="H14" s="39"/>
      <c r="I14" s="156" t="s">
        <v>25</v>
      </c>
      <c r="J14" s="159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2"/>
      <c r="C15" s="39"/>
      <c r="D15" s="39"/>
      <c r="E15" s="159" t="s">
        <v>26</v>
      </c>
      <c r="F15" s="39"/>
      <c r="G15" s="39"/>
      <c r="H15" s="39"/>
      <c r="I15" s="156" t="s">
        <v>27</v>
      </c>
      <c r="J15" s="159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2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2"/>
      <c r="C17" s="39"/>
      <c r="D17" s="156" t="s">
        <v>28</v>
      </c>
      <c r="E17" s="39"/>
      <c r="F17" s="39"/>
      <c r="G17" s="39"/>
      <c r="H17" s="39"/>
      <c r="I17" s="156" t="s">
        <v>25</v>
      </c>
      <c r="J17" s="32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2"/>
      <c r="C18" s="39"/>
      <c r="D18" s="39"/>
      <c r="E18" s="32" t="str">
        <f>'Rekapitulace stavby'!E14</f>
        <v>Vyplň údaj</v>
      </c>
      <c r="F18" s="159"/>
      <c r="G18" s="159"/>
      <c r="H18" s="159"/>
      <c r="I18" s="156" t="s">
        <v>27</v>
      </c>
      <c r="J18" s="32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2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2"/>
      <c r="C20" s="39"/>
      <c r="D20" s="156" t="s">
        <v>30</v>
      </c>
      <c r="E20" s="39"/>
      <c r="F20" s="39"/>
      <c r="G20" s="39"/>
      <c r="H20" s="39"/>
      <c r="I20" s="156" t="s">
        <v>25</v>
      </c>
      <c r="J20" s="159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2"/>
      <c r="C21" s="39"/>
      <c r="D21" s="39"/>
      <c r="E21" s="159" t="s">
        <v>31</v>
      </c>
      <c r="F21" s="39"/>
      <c r="G21" s="39"/>
      <c r="H21" s="39"/>
      <c r="I21" s="156" t="s">
        <v>27</v>
      </c>
      <c r="J21" s="159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2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2"/>
      <c r="C23" s="39"/>
      <c r="D23" s="156" t="s">
        <v>33</v>
      </c>
      <c r="E23" s="39"/>
      <c r="F23" s="39"/>
      <c r="G23" s="39"/>
      <c r="H23" s="39"/>
      <c r="I23" s="156" t="s">
        <v>25</v>
      </c>
      <c r="J23" s="159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2"/>
      <c r="C24" s="39"/>
      <c r="D24" s="39"/>
      <c r="E24" s="159" t="str">
        <f>IF('Rekapitulace stavby'!E20="","",'Rekapitulace stavby'!E20)</f>
        <v xml:space="preserve"> </v>
      </c>
      <c r="F24" s="39"/>
      <c r="G24" s="39"/>
      <c r="H24" s="39"/>
      <c r="I24" s="156" t="s">
        <v>27</v>
      </c>
      <c r="J24" s="159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2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2"/>
      <c r="C26" s="39"/>
      <c r="D26" s="156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61"/>
      <c r="B27" s="162"/>
      <c r="C27" s="161"/>
      <c r="D27" s="161"/>
      <c r="E27" s="163" t="s">
        <v>1</v>
      </c>
      <c r="F27" s="163"/>
      <c r="G27" s="163"/>
      <c r="H27" s="163"/>
      <c r="I27" s="161"/>
      <c r="J27" s="161"/>
      <c r="K27" s="161"/>
      <c r="L27" s="164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</row>
    <row r="28" s="2" customFormat="1" ht="6.96" customHeight="1">
      <c r="A28" s="39"/>
      <c r="B28" s="42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2"/>
      <c r="C29" s="39"/>
      <c r="D29" s="165"/>
      <c r="E29" s="165"/>
      <c r="F29" s="165"/>
      <c r="G29" s="165"/>
      <c r="H29" s="165"/>
      <c r="I29" s="165"/>
      <c r="J29" s="165"/>
      <c r="K29" s="16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2"/>
      <c r="C30" s="39"/>
      <c r="D30" s="166" t="s">
        <v>37</v>
      </c>
      <c r="E30" s="39"/>
      <c r="F30" s="39"/>
      <c r="G30" s="39"/>
      <c r="H30" s="39"/>
      <c r="I30" s="39"/>
      <c r="J30" s="167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2"/>
      <c r="C31" s="39"/>
      <c r="D31" s="165"/>
      <c r="E31" s="165"/>
      <c r="F31" s="165"/>
      <c r="G31" s="165"/>
      <c r="H31" s="165"/>
      <c r="I31" s="165"/>
      <c r="J31" s="165"/>
      <c r="K31" s="16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2"/>
      <c r="C32" s="39"/>
      <c r="D32" s="39"/>
      <c r="E32" s="39"/>
      <c r="F32" s="168" t="s">
        <v>39</v>
      </c>
      <c r="G32" s="39"/>
      <c r="H32" s="39"/>
      <c r="I32" s="168" t="s">
        <v>38</v>
      </c>
      <c r="J32" s="168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2"/>
      <c r="C33" s="39"/>
      <c r="D33" s="169" t="s">
        <v>41</v>
      </c>
      <c r="E33" s="156" t="s">
        <v>42</v>
      </c>
      <c r="F33" s="170">
        <f>ROUND((SUM(BE124:BE313)),  2)</f>
        <v>0</v>
      </c>
      <c r="G33" s="39"/>
      <c r="H33" s="39"/>
      <c r="I33" s="171">
        <v>0.20999999999999999</v>
      </c>
      <c r="J33" s="170">
        <f>ROUND(((SUM(BE124:BE313))*I33),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2"/>
      <c r="C34" s="39"/>
      <c r="D34" s="39"/>
      <c r="E34" s="156" t="s">
        <v>43</v>
      </c>
      <c r="F34" s="170">
        <f>ROUND((SUM(BF124:BF313)),  2)</f>
        <v>0</v>
      </c>
      <c r="G34" s="39"/>
      <c r="H34" s="39"/>
      <c r="I34" s="171">
        <v>0.14999999999999999</v>
      </c>
      <c r="J34" s="170">
        <f>ROUND(((SUM(BF124:BF313))*I34),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39"/>
      <c r="E35" s="156" t="s">
        <v>44</v>
      </c>
      <c r="F35" s="170">
        <f>ROUND((SUM(BG124:BG313)),  2)</f>
        <v>0</v>
      </c>
      <c r="G35" s="39"/>
      <c r="H35" s="39"/>
      <c r="I35" s="171">
        <v>0.20999999999999999</v>
      </c>
      <c r="J35" s="170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56" t="s">
        <v>45</v>
      </c>
      <c r="F36" s="170">
        <f>ROUND((SUM(BH124:BH313)),  2)</f>
        <v>0</v>
      </c>
      <c r="G36" s="39"/>
      <c r="H36" s="39"/>
      <c r="I36" s="171">
        <v>0.14999999999999999</v>
      </c>
      <c r="J36" s="170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56" t="s">
        <v>46</v>
      </c>
      <c r="F37" s="170">
        <f>ROUND((SUM(BI124:BI313)),  2)</f>
        <v>0</v>
      </c>
      <c r="G37" s="39"/>
      <c r="H37" s="39"/>
      <c r="I37" s="171">
        <v>0</v>
      </c>
      <c r="J37" s="170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2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2"/>
      <c r="C39" s="172"/>
      <c r="D39" s="173" t="s">
        <v>47</v>
      </c>
      <c r="E39" s="174"/>
      <c r="F39" s="174"/>
      <c r="G39" s="175" t="s">
        <v>48</v>
      </c>
      <c r="H39" s="176" t="s">
        <v>49</v>
      </c>
      <c r="I39" s="174"/>
      <c r="J39" s="177">
        <f>SUM(J30:J37)</f>
        <v>0</v>
      </c>
      <c r="K39" s="178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2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4"/>
      <c r="D50" s="179" t="s">
        <v>50</v>
      </c>
      <c r="E50" s="180"/>
      <c r="F50" s="180"/>
      <c r="G50" s="179" t="s">
        <v>51</v>
      </c>
      <c r="H50" s="180"/>
      <c r="I50" s="180"/>
      <c r="J50" s="180"/>
      <c r="K50" s="180"/>
      <c r="L50" s="64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9"/>
      <c r="B61" s="42"/>
      <c r="C61" s="39"/>
      <c r="D61" s="181" t="s">
        <v>52</v>
      </c>
      <c r="E61" s="182"/>
      <c r="F61" s="183" t="s">
        <v>53</v>
      </c>
      <c r="G61" s="181" t="s">
        <v>52</v>
      </c>
      <c r="H61" s="182"/>
      <c r="I61" s="182"/>
      <c r="J61" s="184" t="s">
        <v>53</v>
      </c>
      <c r="K61" s="182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9"/>
      <c r="B65" s="42"/>
      <c r="C65" s="39"/>
      <c r="D65" s="179" t="s">
        <v>54</v>
      </c>
      <c r="E65" s="185"/>
      <c r="F65" s="185"/>
      <c r="G65" s="179" t="s">
        <v>55</v>
      </c>
      <c r="H65" s="185"/>
      <c r="I65" s="185"/>
      <c r="J65" s="185"/>
      <c r="K65" s="185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9"/>
      <c r="B76" s="42"/>
      <c r="C76" s="39"/>
      <c r="D76" s="181" t="s">
        <v>52</v>
      </c>
      <c r="E76" s="182"/>
      <c r="F76" s="183" t="s">
        <v>53</v>
      </c>
      <c r="G76" s="181" t="s">
        <v>52</v>
      </c>
      <c r="H76" s="182"/>
      <c r="I76" s="182"/>
      <c r="J76" s="184" t="s">
        <v>53</v>
      </c>
      <c r="K76" s="18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2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90" t="str">
        <f>E7</f>
        <v>Polní cesta PC10 - Horní Hynčina</v>
      </c>
      <c r="F85" s="31"/>
      <c r="G85" s="31"/>
      <c r="H85" s="31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1" t="s">
        <v>110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01 - Polní cesta PC10 -SO-01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1" t="s">
        <v>20</v>
      </c>
      <c r="D89" s="41"/>
      <c r="E89" s="41"/>
      <c r="F89" s="26" t="str">
        <f>F12</f>
        <v xml:space="preserve"> </v>
      </c>
      <c r="G89" s="41"/>
      <c r="H89" s="41"/>
      <c r="I89" s="31" t="s">
        <v>22</v>
      </c>
      <c r="J89" s="80" t="str">
        <f>IF(J12="","",J12)</f>
        <v>11. 3. 2021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1" t="s">
        <v>24</v>
      </c>
      <c r="D91" s="41"/>
      <c r="E91" s="41"/>
      <c r="F91" s="26" t="str">
        <f>E15</f>
        <v>SPÚ, pobočka Svitavy</v>
      </c>
      <c r="G91" s="41"/>
      <c r="H91" s="41"/>
      <c r="I91" s="31" t="s">
        <v>30</v>
      </c>
      <c r="J91" s="35" t="str">
        <f>E21</f>
        <v>Agroprojekt PSO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1" t="s">
        <v>28</v>
      </c>
      <c r="D92" s="41"/>
      <c r="E92" s="41"/>
      <c r="F92" s="26" t="str">
        <f>IF(E18="","",E18)</f>
        <v>Vyplň údaj</v>
      </c>
      <c r="G92" s="41"/>
      <c r="H92" s="41"/>
      <c r="I92" s="31" t="s">
        <v>33</v>
      </c>
      <c r="J92" s="35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91" t="s">
        <v>113</v>
      </c>
      <c r="D94" s="150"/>
      <c r="E94" s="150"/>
      <c r="F94" s="150"/>
      <c r="G94" s="150"/>
      <c r="H94" s="150"/>
      <c r="I94" s="150"/>
      <c r="J94" s="192" t="s">
        <v>114</v>
      </c>
      <c r="K94" s="15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93" t="s">
        <v>115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6" t="s">
        <v>116</v>
      </c>
    </row>
    <row r="97" hidden="1" s="9" customFormat="1" ht="24.96" customHeight="1">
      <c r="A97" s="9"/>
      <c r="B97" s="194"/>
      <c r="C97" s="195"/>
      <c r="D97" s="196" t="s">
        <v>117</v>
      </c>
      <c r="E97" s="197"/>
      <c r="F97" s="197"/>
      <c r="G97" s="197"/>
      <c r="H97" s="197"/>
      <c r="I97" s="197"/>
      <c r="J97" s="198">
        <f>J125</f>
        <v>0</v>
      </c>
      <c r="K97" s="195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94"/>
      <c r="C98" s="195"/>
      <c r="D98" s="196" t="s">
        <v>118</v>
      </c>
      <c r="E98" s="197"/>
      <c r="F98" s="197"/>
      <c r="G98" s="197"/>
      <c r="H98" s="197"/>
      <c r="I98" s="197"/>
      <c r="J98" s="198">
        <f>J179</f>
        <v>0</v>
      </c>
      <c r="K98" s="195"/>
      <c r="L98" s="19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9" customFormat="1" ht="24.96" customHeight="1">
      <c r="A99" s="9"/>
      <c r="B99" s="194"/>
      <c r="C99" s="195"/>
      <c r="D99" s="196" t="s">
        <v>119</v>
      </c>
      <c r="E99" s="197"/>
      <c r="F99" s="197"/>
      <c r="G99" s="197"/>
      <c r="H99" s="197"/>
      <c r="I99" s="197"/>
      <c r="J99" s="198">
        <f>J186</f>
        <v>0</v>
      </c>
      <c r="K99" s="195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94"/>
      <c r="C100" s="195"/>
      <c r="D100" s="196" t="s">
        <v>120</v>
      </c>
      <c r="E100" s="197"/>
      <c r="F100" s="197"/>
      <c r="G100" s="197"/>
      <c r="H100" s="197"/>
      <c r="I100" s="197"/>
      <c r="J100" s="198">
        <f>J208</f>
        <v>0</v>
      </c>
      <c r="K100" s="195"/>
      <c r="L100" s="19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9" customFormat="1" ht="24.96" customHeight="1">
      <c r="A101" s="9"/>
      <c r="B101" s="194"/>
      <c r="C101" s="195"/>
      <c r="D101" s="196" t="s">
        <v>121</v>
      </c>
      <c r="E101" s="197"/>
      <c r="F101" s="197"/>
      <c r="G101" s="197"/>
      <c r="H101" s="197"/>
      <c r="I101" s="197"/>
      <c r="J101" s="198">
        <f>J252</f>
        <v>0</v>
      </c>
      <c r="K101" s="195"/>
      <c r="L101" s="19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200"/>
      <c r="C102" s="201"/>
      <c r="D102" s="202" t="s">
        <v>122</v>
      </c>
      <c r="E102" s="203"/>
      <c r="F102" s="203"/>
      <c r="G102" s="203"/>
      <c r="H102" s="203"/>
      <c r="I102" s="203"/>
      <c r="J102" s="204">
        <f>J272</f>
        <v>0</v>
      </c>
      <c r="K102" s="201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200"/>
      <c r="C103" s="201"/>
      <c r="D103" s="202" t="s">
        <v>123</v>
      </c>
      <c r="E103" s="203"/>
      <c r="F103" s="203"/>
      <c r="G103" s="203"/>
      <c r="H103" s="203"/>
      <c r="I103" s="203"/>
      <c r="J103" s="204">
        <f>J292</f>
        <v>0</v>
      </c>
      <c r="K103" s="201"/>
      <c r="L103" s="20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9" customFormat="1" ht="24.96" customHeight="1">
      <c r="A104" s="9"/>
      <c r="B104" s="194"/>
      <c r="C104" s="195"/>
      <c r="D104" s="196" t="s">
        <v>124</v>
      </c>
      <c r="E104" s="197"/>
      <c r="F104" s="197"/>
      <c r="G104" s="197"/>
      <c r="H104" s="197"/>
      <c r="I104" s="197"/>
      <c r="J104" s="198">
        <f>J296</f>
        <v>0</v>
      </c>
      <c r="K104" s="195"/>
      <c r="L104" s="19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hidden="1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hidden="1"/>
    <row r="108" hidden="1"/>
    <row r="109" hidden="1"/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2" t="s">
        <v>125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1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90" t="str">
        <f>E7</f>
        <v>Polní cesta PC10 - Horní Hynčina</v>
      </c>
      <c r="F114" s="31"/>
      <c r="G114" s="31"/>
      <c r="H114" s="3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1" t="s">
        <v>110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01 - Polní cesta PC10 -SO-01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1" t="s">
        <v>20</v>
      </c>
      <c r="D118" s="41"/>
      <c r="E118" s="41"/>
      <c r="F118" s="26" t="str">
        <f>F12</f>
        <v xml:space="preserve"> </v>
      </c>
      <c r="G118" s="41"/>
      <c r="H118" s="41"/>
      <c r="I118" s="31" t="s">
        <v>22</v>
      </c>
      <c r="J118" s="80" t="str">
        <f>IF(J12="","",J12)</f>
        <v>11. 3. 2021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1" t="s">
        <v>24</v>
      </c>
      <c r="D120" s="41"/>
      <c r="E120" s="41"/>
      <c r="F120" s="26" t="str">
        <f>E15</f>
        <v>SPÚ, pobočka Svitavy</v>
      </c>
      <c r="G120" s="41"/>
      <c r="H120" s="41"/>
      <c r="I120" s="31" t="s">
        <v>30</v>
      </c>
      <c r="J120" s="35" t="str">
        <f>E21</f>
        <v>Agroprojekt PSO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1" t="s">
        <v>28</v>
      </c>
      <c r="D121" s="41"/>
      <c r="E121" s="41"/>
      <c r="F121" s="26" t="str">
        <f>IF(E18="","",E18)</f>
        <v>Vyplň údaj</v>
      </c>
      <c r="G121" s="41"/>
      <c r="H121" s="41"/>
      <c r="I121" s="31" t="s">
        <v>33</v>
      </c>
      <c r="J121" s="35" t="str">
        <f>E24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206"/>
      <c r="B123" s="207"/>
      <c r="C123" s="208" t="s">
        <v>126</v>
      </c>
      <c r="D123" s="209" t="s">
        <v>62</v>
      </c>
      <c r="E123" s="209" t="s">
        <v>58</v>
      </c>
      <c r="F123" s="209" t="s">
        <v>59</v>
      </c>
      <c r="G123" s="209" t="s">
        <v>127</v>
      </c>
      <c r="H123" s="209" t="s">
        <v>128</v>
      </c>
      <c r="I123" s="209" t="s">
        <v>129</v>
      </c>
      <c r="J123" s="210" t="s">
        <v>114</v>
      </c>
      <c r="K123" s="211" t="s">
        <v>130</v>
      </c>
      <c r="L123" s="212"/>
      <c r="M123" s="101" t="s">
        <v>1</v>
      </c>
      <c r="N123" s="102" t="s">
        <v>41</v>
      </c>
      <c r="O123" s="102" t="s">
        <v>131</v>
      </c>
      <c r="P123" s="102" t="s">
        <v>132</v>
      </c>
      <c r="Q123" s="102" t="s">
        <v>133</v>
      </c>
      <c r="R123" s="102" t="s">
        <v>134</v>
      </c>
      <c r="S123" s="102" t="s">
        <v>135</v>
      </c>
      <c r="T123" s="103" t="s">
        <v>136</v>
      </c>
      <c r="U123" s="206"/>
      <c r="V123" s="206"/>
      <c r="W123" s="206"/>
      <c r="X123" s="206"/>
      <c r="Y123" s="206"/>
      <c r="Z123" s="206"/>
      <c r="AA123" s="206"/>
      <c r="AB123" s="206"/>
      <c r="AC123" s="206"/>
      <c r="AD123" s="206"/>
      <c r="AE123" s="206"/>
    </row>
    <row r="124" s="2" customFormat="1" ht="22.8" customHeight="1">
      <c r="A124" s="39"/>
      <c r="B124" s="40"/>
      <c r="C124" s="108" t="s">
        <v>137</v>
      </c>
      <c r="D124" s="41"/>
      <c r="E124" s="41"/>
      <c r="F124" s="41"/>
      <c r="G124" s="41"/>
      <c r="H124" s="41"/>
      <c r="I124" s="41"/>
      <c r="J124" s="213">
        <f>BK124</f>
        <v>0</v>
      </c>
      <c r="K124" s="41"/>
      <c r="L124" s="42"/>
      <c r="M124" s="104"/>
      <c r="N124" s="214"/>
      <c r="O124" s="105"/>
      <c r="P124" s="215">
        <f>P125+P179+P186+P208+P252+P296</f>
        <v>0</v>
      </c>
      <c r="Q124" s="105"/>
      <c r="R124" s="215">
        <f>R125+R179+R186+R208+R252+R296</f>
        <v>7826.2167778900002</v>
      </c>
      <c r="S124" s="105"/>
      <c r="T124" s="216">
        <f>T125+T179+T186+T208+T252+T296</f>
        <v>24.740000000000002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6" t="s">
        <v>76</v>
      </c>
      <c r="AU124" s="16" t="s">
        <v>116</v>
      </c>
      <c r="BK124" s="217">
        <f>BK125+BK179+BK186+BK208+BK252+BK296</f>
        <v>0</v>
      </c>
    </row>
    <row r="125" s="12" customFormat="1" ht="25.92" customHeight="1">
      <c r="A125" s="12"/>
      <c r="B125" s="218"/>
      <c r="C125" s="219"/>
      <c r="D125" s="220" t="s">
        <v>76</v>
      </c>
      <c r="E125" s="221" t="s">
        <v>85</v>
      </c>
      <c r="F125" s="221" t="s">
        <v>138</v>
      </c>
      <c r="G125" s="219"/>
      <c r="H125" s="219"/>
      <c r="I125" s="222"/>
      <c r="J125" s="223">
        <f>BK125</f>
        <v>0</v>
      </c>
      <c r="K125" s="219"/>
      <c r="L125" s="224"/>
      <c r="M125" s="225"/>
      <c r="N125" s="226"/>
      <c r="O125" s="226"/>
      <c r="P125" s="227">
        <f>SUM(P126:P178)</f>
        <v>0</v>
      </c>
      <c r="Q125" s="226"/>
      <c r="R125" s="227">
        <f>SUM(R126:R178)</f>
        <v>0.116214</v>
      </c>
      <c r="S125" s="226"/>
      <c r="T125" s="228">
        <f>SUM(T126:T178)</f>
        <v>7.0999999999999996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9" t="s">
        <v>85</v>
      </c>
      <c r="AT125" s="230" t="s">
        <v>76</v>
      </c>
      <c r="AU125" s="230" t="s">
        <v>77</v>
      </c>
      <c r="AY125" s="229" t="s">
        <v>139</v>
      </c>
      <c r="BK125" s="231">
        <f>SUM(BK126:BK178)</f>
        <v>0</v>
      </c>
    </row>
    <row r="126" s="2" customFormat="1" ht="21.75" customHeight="1">
      <c r="A126" s="39"/>
      <c r="B126" s="40"/>
      <c r="C126" s="232" t="s">
        <v>85</v>
      </c>
      <c r="D126" s="232" t="s">
        <v>140</v>
      </c>
      <c r="E126" s="233" t="s">
        <v>141</v>
      </c>
      <c r="F126" s="234" t="s">
        <v>142</v>
      </c>
      <c r="G126" s="235" t="s">
        <v>143</v>
      </c>
      <c r="H126" s="236">
        <v>200</v>
      </c>
      <c r="I126" s="237"/>
      <c r="J126" s="238">
        <f>ROUND(I126*H126,2)</f>
        <v>0</v>
      </c>
      <c r="K126" s="239"/>
      <c r="L126" s="42"/>
      <c r="M126" s="240" t="s">
        <v>1</v>
      </c>
      <c r="N126" s="241" t="s">
        <v>42</v>
      </c>
      <c r="O126" s="92"/>
      <c r="P126" s="242">
        <f>O126*H126</f>
        <v>0</v>
      </c>
      <c r="Q126" s="242">
        <v>0</v>
      </c>
      <c r="R126" s="242">
        <f>Q126*H126</f>
        <v>0</v>
      </c>
      <c r="S126" s="242">
        <v>0</v>
      </c>
      <c r="T126" s="24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4" t="s">
        <v>144</v>
      </c>
      <c r="AT126" s="244" t="s">
        <v>140</v>
      </c>
      <c r="AU126" s="244" t="s">
        <v>85</v>
      </c>
      <c r="AY126" s="16" t="s">
        <v>139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6" t="s">
        <v>85</v>
      </c>
      <c r="BK126" s="144">
        <f>ROUND(I126*H126,2)</f>
        <v>0</v>
      </c>
      <c r="BL126" s="16" t="s">
        <v>144</v>
      </c>
      <c r="BM126" s="244" t="s">
        <v>145</v>
      </c>
    </row>
    <row r="127" s="2" customFormat="1">
      <c r="A127" s="39"/>
      <c r="B127" s="40"/>
      <c r="C127" s="41"/>
      <c r="D127" s="245" t="s">
        <v>146</v>
      </c>
      <c r="E127" s="41"/>
      <c r="F127" s="246" t="s">
        <v>147</v>
      </c>
      <c r="G127" s="41"/>
      <c r="H127" s="41"/>
      <c r="I127" s="247"/>
      <c r="J127" s="41"/>
      <c r="K127" s="41"/>
      <c r="L127" s="42"/>
      <c r="M127" s="248"/>
      <c r="N127" s="249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6" t="s">
        <v>146</v>
      </c>
      <c r="AU127" s="16" t="s">
        <v>85</v>
      </c>
    </row>
    <row r="128" s="2" customFormat="1" ht="21.75" customHeight="1">
      <c r="A128" s="39"/>
      <c r="B128" s="40"/>
      <c r="C128" s="232" t="s">
        <v>87</v>
      </c>
      <c r="D128" s="232" t="s">
        <v>140</v>
      </c>
      <c r="E128" s="233" t="s">
        <v>148</v>
      </c>
      <c r="F128" s="234" t="s">
        <v>149</v>
      </c>
      <c r="G128" s="235" t="s">
        <v>143</v>
      </c>
      <c r="H128" s="236">
        <v>200</v>
      </c>
      <c r="I128" s="237"/>
      <c r="J128" s="238">
        <f>ROUND(I128*H128,2)</f>
        <v>0</v>
      </c>
      <c r="K128" s="239"/>
      <c r="L128" s="42"/>
      <c r="M128" s="240" t="s">
        <v>1</v>
      </c>
      <c r="N128" s="241" t="s">
        <v>42</v>
      </c>
      <c r="O128" s="92"/>
      <c r="P128" s="242">
        <f>O128*H128</f>
        <v>0</v>
      </c>
      <c r="Q128" s="242">
        <v>0</v>
      </c>
      <c r="R128" s="242">
        <f>Q128*H128</f>
        <v>0</v>
      </c>
      <c r="S128" s="242">
        <v>0</v>
      </c>
      <c r="T128" s="24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4" t="s">
        <v>144</v>
      </c>
      <c r="AT128" s="244" t="s">
        <v>140</v>
      </c>
      <c r="AU128" s="244" t="s">
        <v>85</v>
      </c>
      <c r="AY128" s="16" t="s">
        <v>139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6" t="s">
        <v>85</v>
      </c>
      <c r="BK128" s="144">
        <f>ROUND(I128*H128,2)</f>
        <v>0</v>
      </c>
      <c r="BL128" s="16" t="s">
        <v>144</v>
      </c>
      <c r="BM128" s="244" t="s">
        <v>150</v>
      </c>
    </row>
    <row r="129" s="2" customFormat="1">
      <c r="A129" s="39"/>
      <c r="B129" s="40"/>
      <c r="C129" s="41"/>
      <c r="D129" s="245" t="s">
        <v>146</v>
      </c>
      <c r="E129" s="41"/>
      <c r="F129" s="246" t="s">
        <v>151</v>
      </c>
      <c r="G129" s="41"/>
      <c r="H129" s="41"/>
      <c r="I129" s="247"/>
      <c r="J129" s="41"/>
      <c r="K129" s="41"/>
      <c r="L129" s="42"/>
      <c r="M129" s="248"/>
      <c r="N129" s="249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6" t="s">
        <v>146</v>
      </c>
      <c r="AU129" s="16" t="s">
        <v>85</v>
      </c>
    </row>
    <row r="130" s="2" customFormat="1" ht="16.5" customHeight="1">
      <c r="A130" s="39"/>
      <c r="B130" s="40"/>
      <c r="C130" s="232" t="s">
        <v>152</v>
      </c>
      <c r="D130" s="232" t="s">
        <v>140</v>
      </c>
      <c r="E130" s="233" t="s">
        <v>153</v>
      </c>
      <c r="F130" s="234" t="s">
        <v>154</v>
      </c>
      <c r="G130" s="235" t="s">
        <v>143</v>
      </c>
      <c r="H130" s="236">
        <v>200</v>
      </c>
      <c r="I130" s="237"/>
      <c r="J130" s="238">
        <f>ROUND(I130*H130,2)</f>
        <v>0</v>
      </c>
      <c r="K130" s="239"/>
      <c r="L130" s="42"/>
      <c r="M130" s="240" t="s">
        <v>1</v>
      </c>
      <c r="N130" s="241" t="s">
        <v>42</v>
      </c>
      <c r="O130" s="92"/>
      <c r="P130" s="242">
        <f>O130*H130</f>
        <v>0</v>
      </c>
      <c r="Q130" s="242">
        <v>0.00018000000000000001</v>
      </c>
      <c r="R130" s="242">
        <f>Q130*H130</f>
        <v>0.036000000000000004</v>
      </c>
      <c r="S130" s="242">
        <v>0</v>
      </c>
      <c r="T130" s="24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4" t="s">
        <v>144</v>
      </c>
      <c r="AT130" s="244" t="s">
        <v>140</v>
      </c>
      <c r="AU130" s="244" t="s">
        <v>85</v>
      </c>
      <c r="AY130" s="16" t="s">
        <v>139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6" t="s">
        <v>85</v>
      </c>
      <c r="BK130" s="144">
        <f>ROUND(I130*H130,2)</f>
        <v>0</v>
      </c>
      <c r="BL130" s="16" t="s">
        <v>144</v>
      </c>
      <c r="BM130" s="244" t="s">
        <v>155</v>
      </c>
    </row>
    <row r="131" s="2" customFormat="1">
      <c r="A131" s="39"/>
      <c r="B131" s="40"/>
      <c r="C131" s="41"/>
      <c r="D131" s="245" t="s">
        <v>146</v>
      </c>
      <c r="E131" s="41"/>
      <c r="F131" s="246" t="s">
        <v>156</v>
      </c>
      <c r="G131" s="41"/>
      <c r="H131" s="41"/>
      <c r="I131" s="247"/>
      <c r="J131" s="41"/>
      <c r="K131" s="41"/>
      <c r="L131" s="42"/>
      <c r="M131" s="248"/>
      <c r="N131" s="249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6" t="s">
        <v>146</v>
      </c>
      <c r="AU131" s="16" t="s">
        <v>85</v>
      </c>
    </row>
    <row r="132" s="2" customFormat="1" ht="16.5" customHeight="1">
      <c r="A132" s="39"/>
      <c r="B132" s="40"/>
      <c r="C132" s="232" t="s">
        <v>144</v>
      </c>
      <c r="D132" s="232" t="s">
        <v>140</v>
      </c>
      <c r="E132" s="233" t="s">
        <v>157</v>
      </c>
      <c r="F132" s="234" t="s">
        <v>158</v>
      </c>
      <c r="G132" s="235" t="s">
        <v>143</v>
      </c>
      <c r="H132" s="236">
        <v>200</v>
      </c>
      <c r="I132" s="237"/>
      <c r="J132" s="238">
        <f>ROUND(I132*H132,2)</f>
        <v>0</v>
      </c>
      <c r="K132" s="239"/>
      <c r="L132" s="42"/>
      <c r="M132" s="240" t="s">
        <v>1</v>
      </c>
      <c r="N132" s="241" t="s">
        <v>42</v>
      </c>
      <c r="O132" s="92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4" t="s">
        <v>144</v>
      </c>
      <c r="AT132" s="244" t="s">
        <v>140</v>
      </c>
      <c r="AU132" s="244" t="s">
        <v>85</v>
      </c>
      <c r="AY132" s="16" t="s">
        <v>139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6" t="s">
        <v>85</v>
      </c>
      <c r="BK132" s="144">
        <f>ROUND(I132*H132,2)</f>
        <v>0</v>
      </c>
      <c r="BL132" s="16" t="s">
        <v>144</v>
      </c>
      <c r="BM132" s="244" t="s">
        <v>159</v>
      </c>
    </row>
    <row r="133" s="2" customFormat="1">
      <c r="A133" s="39"/>
      <c r="B133" s="40"/>
      <c r="C133" s="41"/>
      <c r="D133" s="245" t="s">
        <v>146</v>
      </c>
      <c r="E133" s="41"/>
      <c r="F133" s="246" t="s">
        <v>160</v>
      </c>
      <c r="G133" s="41"/>
      <c r="H133" s="41"/>
      <c r="I133" s="247"/>
      <c r="J133" s="41"/>
      <c r="K133" s="41"/>
      <c r="L133" s="42"/>
      <c r="M133" s="248"/>
      <c r="N133" s="249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6" t="s">
        <v>146</v>
      </c>
      <c r="AU133" s="16" t="s">
        <v>85</v>
      </c>
    </row>
    <row r="134" s="2" customFormat="1" ht="16.5" customHeight="1">
      <c r="A134" s="39"/>
      <c r="B134" s="40"/>
      <c r="C134" s="232" t="s">
        <v>161</v>
      </c>
      <c r="D134" s="232" t="s">
        <v>140</v>
      </c>
      <c r="E134" s="233" t="s">
        <v>162</v>
      </c>
      <c r="F134" s="234" t="s">
        <v>163</v>
      </c>
      <c r="G134" s="235" t="s">
        <v>164</v>
      </c>
      <c r="H134" s="236">
        <v>20</v>
      </c>
      <c r="I134" s="237"/>
      <c r="J134" s="238">
        <f>ROUND(I134*H134,2)</f>
        <v>0</v>
      </c>
      <c r="K134" s="239"/>
      <c r="L134" s="42"/>
      <c r="M134" s="240" t="s">
        <v>1</v>
      </c>
      <c r="N134" s="241" t="s">
        <v>42</v>
      </c>
      <c r="O134" s="92"/>
      <c r="P134" s="242">
        <f>O134*H134</f>
        <v>0</v>
      </c>
      <c r="Q134" s="242">
        <v>0</v>
      </c>
      <c r="R134" s="242">
        <f>Q134*H134</f>
        <v>0</v>
      </c>
      <c r="S134" s="242">
        <v>0.35499999999999998</v>
      </c>
      <c r="T134" s="243">
        <f>S134*H134</f>
        <v>7.0999999999999996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4" t="s">
        <v>144</v>
      </c>
      <c r="AT134" s="244" t="s">
        <v>140</v>
      </c>
      <c r="AU134" s="244" t="s">
        <v>85</v>
      </c>
      <c r="AY134" s="16" t="s">
        <v>139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6" t="s">
        <v>85</v>
      </c>
      <c r="BK134" s="144">
        <f>ROUND(I134*H134,2)</f>
        <v>0</v>
      </c>
      <c r="BL134" s="16" t="s">
        <v>144</v>
      </c>
      <c r="BM134" s="244" t="s">
        <v>165</v>
      </c>
    </row>
    <row r="135" s="2" customFormat="1">
      <c r="A135" s="39"/>
      <c r="B135" s="40"/>
      <c r="C135" s="41"/>
      <c r="D135" s="245" t="s">
        <v>146</v>
      </c>
      <c r="E135" s="41"/>
      <c r="F135" s="246" t="s">
        <v>166</v>
      </c>
      <c r="G135" s="41"/>
      <c r="H135" s="41"/>
      <c r="I135" s="247"/>
      <c r="J135" s="41"/>
      <c r="K135" s="41"/>
      <c r="L135" s="42"/>
      <c r="M135" s="248"/>
      <c r="N135" s="249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6" t="s">
        <v>146</v>
      </c>
      <c r="AU135" s="16" t="s">
        <v>85</v>
      </c>
    </row>
    <row r="136" s="2" customFormat="1" ht="21.75" customHeight="1">
      <c r="A136" s="39"/>
      <c r="B136" s="40"/>
      <c r="C136" s="232" t="s">
        <v>167</v>
      </c>
      <c r="D136" s="232" t="s">
        <v>140</v>
      </c>
      <c r="E136" s="233" t="s">
        <v>168</v>
      </c>
      <c r="F136" s="234" t="s">
        <v>169</v>
      </c>
      <c r="G136" s="235" t="s">
        <v>164</v>
      </c>
      <c r="H136" s="236">
        <v>1979.5999999999999</v>
      </c>
      <c r="I136" s="237"/>
      <c r="J136" s="238">
        <f>ROUND(I136*H136,2)</f>
        <v>0</v>
      </c>
      <c r="K136" s="239"/>
      <c r="L136" s="42"/>
      <c r="M136" s="240" t="s">
        <v>1</v>
      </c>
      <c r="N136" s="241" t="s">
        <v>42</v>
      </c>
      <c r="O136" s="92"/>
      <c r="P136" s="242">
        <f>O136*H136</f>
        <v>0</v>
      </c>
      <c r="Q136" s="242">
        <v>0</v>
      </c>
      <c r="R136" s="242">
        <f>Q136*H136</f>
        <v>0</v>
      </c>
      <c r="S136" s="242">
        <v>0</v>
      </c>
      <c r="T136" s="24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4" t="s">
        <v>144</v>
      </c>
      <c r="AT136" s="244" t="s">
        <v>140</v>
      </c>
      <c r="AU136" s="244" t="s">
        <v>85</v>
      </c>
      <c r="AY136" s="16" t="s">
        <v>139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6" t="s">
        <v>85</v>
      </c>
      <c r="BK136" s="144">
        <f>ROUND(I136*H136,2)</f>
        <v>0</v>
      </c>
      <c r="BL136" s="16" t="s">
        <v>144</v>
      </c>
      <c r="BM136" s="244" t="s">
        <v>170</v>
      </c>
    </row>
    <row r="137" s="2" customFormat="1">
      <c r="A137" s="39"/>
      <c r="B137" s="40"/>
      <c r="C137" s="41"/>
      <c r="D137" s="245" t="s">
        <v>146</v>
      </c>
      <c r="E137" s="41"/>
      <c r="F137" s="246" t="s">
        <v>171</v>
      </c>
      <c r="G137" s="41"/>
      <c r="H137" s="41"/>
      <c r="I137" s="247"/>
      <c r="J137" s="41"/>
      <c r="K137" s="41"/>
      <c r="L137" s="42"/>
      <c r="M137" s="248"/>
      <c r="N137" s="249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6" t="s">
        <v>146</v>
      </c>
      <c r="AU137" s="16" t="s">
        <v>85</v>
      </c>
    </row>
    <row r="138" s="2" customFormat="1" ht="33" customHeight="1">
      <c r="A138" s="39"/>
      <c r="B138" s="40"/>
      <c r="C138" s="232" t="s">
        <v>172</v>
      </c>
      <c r="D138" s="232" t="s">
        <v>140</v>
      </c>
      <c r="E138" s="233" t="s">
        <v>173</v>
      </c>
      <c r="F138" s="234" t="s">
        <v>174</v>
      </c>
      <c r="G138" s="235" t="s">
        <v>175</v>
      </c>
      <c r="H138" s="236">
        <v>3382.2199999999998</v>
      </c>
      <c r="I138" s="237"/>
      <c r="J138" s="238">
        <f>ROUND(I138*H138,2)</f>
        <v>0</v>
      </c>
      <c r="K138" s="239"/>
      <c r="L138" s="42"/>
      <c r="M138" s="240" t="s">
        <v>1</v>
      </c>
      <c r="N138" s="241" t="s">
        <v>42</v>
      </c>
      <c r="O138" s="92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4" t="s">
        <v>144</v>
      </c>
      <c r="AT138" s="244" t="s">
        <v>140</v>
      </c>
      <c r="AU138" s="244" t="s">
        <v>85</v>
      </c>
      <c r="AY138" s="16" t="s">
        <v>139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6" t="s">
        <v>85</v>
      </c>
      <c r="BK138" s="144">
        <f>ROUND(I138*H138,2)</f>
        <v>0</v>
      </c>
      <c r="BL138" s="16" t="s">
        <v>144</v>
      </c>
      <c r="BM138" s="244" t="s">
        <v>176</v>
      </c>
    </row>
    <row r="139" s="2" customFormat="1">
      <c r="A139" s="39"/>
      <c r="B139" s="40"/>
      <c r="C139" s="41"/>
      <c r="D139" s="245" t="s">
        <v>146</v>
      </c>
      <c r="E139" s="41"/>
      <c r="F139" s="246" t="s">
        <v>177</v>
      </c>
      <c r="G139" s="41"/>
      <c r="H139" s="41"/>
      <c r="I139" s="247"/>
      <c r="J139" s="41"/>
      <c r="K139" s="41"/>
      <c r="L139" s="42"/>
      <c r="M139" s="248"/>
      <c r="N139" s="249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6" t="s">
        <v>146</v>
      </c>
      <c r="AU139" s="16" t="s">
        <v>85</v>
      </c>
    </row>
    <row r="140" s="2" customFormat="1" ht="33" customHeight="1">
      <c r="A140" s="39"/>
      <c r="B140" s="40"/>
      <c r="C140" s="232" t="s">
        <v>178</v>
      </c>
      <c r="D140" s="232" t="s">
        <v>140</v>
      </c>
      <c r="E140" s="233" t="s">
        <v>179</v>
      </c>
      <c r="F140" s="234" t="s">
        <v>180</v>
      </c>
      <c r="G140" s="235" t="s">
        <v>175</v>
      </c>
      <c r="H140" s="236">
        <v>3382.2199999999998</v>
      </c>
      <c r="I140" s="237"/>
      <c r="J140" s="238">
        <f>ROUND(I140*H140,2)</f>
        <v>0</v>
      </c>
      <c r="K140" s="239"/>
      <c r="L140" s="42"/>
      <c r="M140" s="240" t="s">
        <v>1</v>
      </c>
      <c r="N140" s="241" t="s">
        <v>42</v>
      </c>
      <c r="O140" s="92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4" t="s">
        <v>144</v>
      </c>
      <c r="AT140" s="244" t="s">
        <v>140</v>
      </c>
      <c r="AU140" s="244" t="s">
        <v>85</v>
      </c>
      <c r="AY140" s="16" t="s">
        <v>139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6" t="s">
        <v>85</v>
      </c>
      <c r="BK140" s="144">
        <f>ROUND(I140*H140,2)</f>
        <v>0</v>
      </c>
      <c r="BL140" s="16" t="s">
        <v>144</v>
      </c>
      <c r="BM140" s="244" t="s">
        <v>181</v>
      </c>
    </row>
    <row r="141" s="2" customFormat="1">
      <c r="A141" s="39"/>
      <c r="B141" s="40"/>
      <c r="C141" s="41"/>
      <c r="D141" s="245" t="s">
        <v>146</v>
      </c>
      <c r="E141" s="41"/>
      <c r="F141" s="246" t="s">
        <v>182</v>
      </c>
      <c r="G141" s="41"/>
      <c r="H141" s="41"/>
      <c r="I141" s="247"/>
      <c r="J141" s="41"/>
      <c r="K141" s="41"/>
      <c r="L141" s="42"/>
      <c r="M141" s="248"/>
      <c r="N141" s="249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6" t="s">
        <v>146</v>
      </c>
      <c r="AU141" s="16" t="s">
        <v>85</v>
      </c>
    </row>
    <row r="142" s="2" customFormat="1" ht="21.75" customHeight="1">
      <c r="A142" s="39"/>
      <c r="B142" s="40"/>
      <c r="C142" s="232" t="s">
        <v>183</v>
      </c>
      <c r="D142" s="232" t="s">
        <v>140</v>
      </c>
      <c r="E142" s="233" t="s">
        <v>184</v>
      </c>
      <c r="F142" s="234" t="s">
        <v>185</v>
      </c>
      <c r="G142" s="235" t="s">
        <v>143</v>
      </c>
      <c r="H142" s="236">
        <v>200</v>
      </c>
      <c r="I142" s="237"/>
      <c r="J142" s="238">
        <f>ROUND(I142*H142,2)</f>
        <v>0</v>
      </c>
      <c r="K142" s="239"/>
      <c r="L142" s="42"/>
      <c r="M142" s="240" t="s">
        <v>1</v>
      </c>
      <c r="N142" s="241" t="s">
        <v>42</v>
      </c>
      <c r="O142" s="92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4" t="s">
        <v>186</v>
      </c>
      <c r="AT142" s="244" t="s">
        <v>140</v>
      </c>
      <c r="AU142" s="244" t="s">
        <v>85</v>
      </c>
      <c r="AY142" s="16" t="s">
        <v>139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6" t="s">
        <v>85</v>
      </c>
      <c r="BK142" s="144">
        <f>ROUND(I142*H142,2)</f>
        <v>0</v>
      </c>
      <c r="BL142" s="16" t="s">
        <v>186</v>
      </c>
      <c r="BM142" s="244" t="s">
        <v>187</v>
      </c>
    </row>
    <row r="143" s="2" customFormat="1">
      <c r="A143" s="39"/>
      <c r="B143" s="40"/>
      <c r="C143" s="41"/>
      <c r="D143" s="245" t="s">
        <v>146</v>
      </c>
      <c r="E143" s="41"/>
      <c r="F143" s="246" t="s">
        <v>188</v>
      </c>
      <c r="G143" s="41"/>
      <c r="H143" s="41"/>
      <c r="I143" s="247"/>
      <c r="J143" s="41"/>
      <c r="K143" s="41"/>
      <c r="L143" s="42"/>
      <c r="M143" s="248"/>
      <c r="N143" s="249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6" t="s">
        <v>146</v>
      </c>
      <c r="AU143" s="16" t="s">
        <v>85</v>
      </c>
    </row>
    <row r="144" s="2" customFormat="1" ht="21.75" customHeight="1">
      <c r="A144" s="39"/>
      <c r="B144" s="40"/>
      <c r="C144" s="232" t="s">
        <v>189</v>
      </c>
      <c r="D144" s="232" t="s">
        <v>140</v>
      </c>
      <c r="E144" s="233" t="s">
        <v>190</v>
      </c>
      <c r="F144" s="234" t="s">
        <v>191</v>
      </c>
      <c r="G144" s="235" t="s">
        <v>175</v>
      </c>
      <c r="H144" s="236">
        <v>187</v>
      </c>
      <c r="I144" s="237"/>
      <c r="J144" s="238">
        <f>ROUND(I144*H144,2)</f>
        <v>0</v>
      </c>
      <c r="K144" s="239"/>
      <c r="L144" s="42"/>
      <c r="M144" s="240" t="s">
        <v>1</v>
      </c>
      <c r="N144" s="241" t="s">
        <v>42</v>
      </c>
      <c r="O144" s="92"/>
      <c r="P144" s="242">
        <f>O144*H144</f>
        <v>0</v>
      </c>
      <c r="Q144" s="242">
        <v>0</v>
      </c>
      <c r="R144" s="242">
        <f>Q144*H144</f>
        <v>0</v>
      </c>
      <c r="S144" s="242">
        <v>0</v>
      </c>
      <c r="T144" s="24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4" t="s">
        <v>144</v>
      </c>
      <c r="AT144" s="244" t="s">
        <v>140</v>
      </c>
      <c r="AU144" s="244" t="s">
        <v>85</v>
      </c>
      <c r="AY144" s="16" t="s">
        <v>139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6" t="s">
        <v>85</v>
      </c>
      <c r="BK144" s="144">
        <f>ROUND(I144*H144,2)</f>
        <v>0</v>
      </c>
      <c r="BL144" s="16" t="s">
        <v>144</v>
      </c>
      <c r="BM144" s="244" t="s">
        <v>192</v>
      </c>
    </row>
    <row r="145" s="2" customFormat="1">
      <c r="A145" s="39"/>
      <c r="B145" s="40"/>
      <c r="C145" s="41"/>
      <c r="D145" s="245" t="s">
        <v>146</v>
      </c>
      <c r="E145" s="41"/>
      <c r="F145" s="246" t="s">
        <v>193</v>
      </c>
      <c r="G145" s="41"/>
      <c r="H145" s="41"/>
      <c r="I145" s="247"/>
      <c r="J145" s="41"/>
      <c r="K145" s="41"/>
      <c r="L145" s="42"/>
      <c r="M145" s="248"/>
      <c r="N145" s="249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6" t="s">
        <v>146</v>
      </c>
      <c r="AU145" s="16" t="s">
        <v>85</v>
      </c>
    </row>
    <row r="146" s="2" customFormat="1" ht="21.75" customHeight="1">
      <c r="A146" s="39"/>
      <c r="B146" s="40"/>
      <c r="C146" s="232" t="s">
        <v>194</v>
      </c>
      <c r="D146" s="232" t="s">
        <v>140</v>
      </c>
      <c r="E146" s="233" t="s">
        <v>195</v>
      </c>
      <c r="F146" s="234" t="s">
        <v>196</v>
      </c>
      <c r="G146" s="235" t="s">
        <v>143</v>
      </c>
      <c r="H146" s="236">
        <v>800</v>
      </c>
      <c r="I146" s="237"/>
      <c r="J146" s="238">
        <f>ROUND(I146*H146,2)</f>
        <v>0</v>
      </c>
      <c r="K146" s="239"/>
      <c r="L146" s="42"/>
      <c r="M146" s="240" t="s">
        <v>1</v>
      </c>
      <c r="N146" s="241" t="s">
        <v>42</v>
      </c>
      <c r="O146" s="92"/>
      <c r="P146" s="242">
        <f>O146*H146</f>
        <v>0</v>
      </c>
      <c r="Q146" s="242">
        <v>0</v>
      </c>
      <c r="R146" s="242">
        <f>Q146*H146</f>
        <v>0</v>
      </c>
      <c r="S146" s="242">
        <v>0</v>
      </c>
      <c r="T146" s="24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4" t="s">
        <v>186</v>
      </c>
      <c r="AT146" s="244" t="s">
        <v>140</v>
      </c>
      <c r="AU146" s="244" t="s">
        <v>85</v>
      </c>
      <c r="AY146" s="16" t="s">
        <v>139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6" t="s">
        <v>85</v>
      </c>
      <c r="BK146" s="144">
        <f>ROUND(I146*H146,2)</f>
        <v>0</v>
      </c>
      <c r="BL146" s="16" t="s">
        <v>186</v>
      </c>
      <c r="BM146" s="244" t="s">
        <v>197</v>
      </c>
    </row>
    <row r="147" s="2" customFormat="1">
      <c r="A147" s="39"/>
      <c r="B147" s="40"/>
      <c r="C147" s="41"/>
      <c r="D147" s="245" t="s">
        <v>146</v>
      </c>
      <c r="E147" s="41"/>
      <c r="F147" s="246" t="s">
        <v>198</v>
      </c>
      <c r="G147" s="41"/>
      <c r="H147" s="41"/>
      <c r="I147" s="247"/>
      <c r="J147" s="41"/>
      <c r="K147" s="41"/>
      <c r="L147" s="42"/>
      <c r="M147" s="248"/>
      <c r="N147" s="249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6" t="s">
        <v>146</v>
      </c>
      <c r="AU147" s="16" t="s">
        <v>85</v>
      </c>
    </row>
    <row r="148" s="13" customFormat="1">
      <c r="A148" s="13"/>
      <c r="B148" s="250"/>
      <c r="C148" s="251"/>
      <c r="D148" s="245" t="s">
        <v>199</v>
      </c>
      <c r="E148" s="252" t="s">
        <v>1</v>
      </c>
      <c r="F148" s="253" t="s">
        <v>200</v>
      </c>
      <c r="G148" s="251"/>
      <c r="H148" s="254">
        <v>800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0" t="s">
        <v>199</v>
      </c>
      <c r="AU148" s="260" t="s">
        <v>85</v>
      </c>
      <c r="AV148" s="13" t="s">
        <v>87</v>
      </c>
      <c r="AW148" s="13" t="s">
        <v>32</v>
      </c>
      <c r="AX148" s="13" t="s">
        <v>85</v>
      </c>
      <c r="AY148" s="260" t="s">
        <v>139</v>
      </c>
    </row>
    <row r="149" s="2" customFormat="1" ht="33" customHeight="1">
      <c r="A149" s="39"/>
      <c r="B149" s="40"/>
      <c r="C149" s="232" t="s">
        <v>201</v>
      </c>
      <c r="D149" s="232" t="s">
        <v>140</v>
      </c>
      <c r="E149" s="233" t="s">
        <v>202</v>
      </c>
      <c r="F149" s="234" t="s">
        <v>203</v>
      </c>
      <c r="G149" s="235" t="s">
        <v>175</v>
      </c>
      <c r="H149" s="236">
        <v>110</v>
      </c>
      <c r="I149" s="237"/>
      <c r="J149" s="238">
        <f>ROUND(I149*H149,2)</f>
        <v>0</v>
      </c>
      <c r="K149" s="239"/>
      <c r="L149" s="42"/>
      <c r="M149" s="240" t="s">
        <v>1</v>
      </c>
      <c r="N149" s="241" t="s">
        <v>42</v>
      </c>
      <c r="O149" s="92"/>
      <c r="P149" s="242">
        <f>O149*H149</f>
        <v>0</v>
      </c>
      <c r="Q149" s="242">
        <v>0</v>
      </c>
      <c r="R149" s="242">
        <f>Q149*H149</f>
        <v>0</v>
      </c>
      <c r="S149" s="242">
        <v>0</v>
      </c>
      <c r="T149" s="24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4" t="s">
        <v>144</v>
      </c>
      <c r="AT149" s="244" t="s">
        <v>140</v>
      </c>
      <c r="AU149" s="244" t="s">
        <v>85</v>
      </c>
      <c r="AY149" s="16" t="s">
        <v>139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6" t="s">
        <v>85</v>
      </c>
      <c r="BK149" s="144">
        <f>ROUND(I149*H149,2)</f>
        <v>0</v>
      </c>
      <c r="BL149" s="16" t="s">
        <v>144</v>
      </c>
      <c r="BM149" s="244" t="s">
        <v>204</v>
      </c>
    </row>
    <row r="150" s="2" customFormat="1">
      <c r="A150" s="39"/>
      <c r="B150" s="40"/>
      <c r="C150" s="41"/>
      <c r="D150" s="245" t="s">
        <v>146</v>
      </c>
      <c r="E150" s="41"/>
      <c r="F150" s="246" t="s">
        <v>205</v>
      </c>
      <c r="G150" s="41"/>
      <c r="H150" s="41"/>
      <c r="I150" s="247"/>
      <c r="J150" s="41"/>
      <c r="K150" s="41"/>
      <c r="L150" s="42"/>
      <c r="M150" s="248"/>
      <c r="N150" s="249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6" t="s">
        <v>146</v>
      </c>
      <c r="AU150" s="16" t="s">
        <v>85</v>
      </c>
    </row>
    <row r="151" s="13" customFormat="1">
      <c r="A151" s="13"/>
      <c r="B151" s="250"/>
      <c r="C151" s="251"/>
      <c r="D151" s="245" t="s">
        <v>199</v>
      </c>
      <c r="E151" s="252" t="s">
        <v>1</v>
      </c>
      <c r="F151" s="253" t="s">
        <v>206</v>
      </c>
      <c r="G151" s="251"/>
      <c r="H151" s="254">
        <v>110</v>
      </c>
      <c r="I151" s="255"/>
      <c r="J151" s="251"/>
      <c r="K151" s="251"/>
      <c r="L151" s="256"/>
      <c r="M151" s="257"/>
      <c r="N151" s="258"/>
      <c r="O151" s="258"/>
      <c r="P151" s="258"/>
      <c r="Q151" s="258"/>
      <c r="R151" s="258"/>
      <c r="S151" s="258"/>
      <c r="T151" s="25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0" t="s">
        <v>199</v>
      </c>
      <c r="AU151" s="260" t="s">
        <v>85</v>
      </c>
      <c r="AV151" s="13" t="s">
        <v>87</v>
      </c>
      <c r="AW151" s="13" t="s">
        <v>32</v>
      </c>
      <c r="AX151" s="13" t="s">
        <v>85</v>
      </c>
      <c r="AY151" s="260" t="s">
        <v>139</v>
      </c>
    </row>
    <row r="152" s="2" customFormat="1" ht="33" customHeight="1">
      <c r="A152" s="39"/>
      <c r="B152" s="40"/>
      <c r="C152" s="232" t="s">
        <v>207</v>
      </c>
      <c r="D152" s="232" t="s">
        <v>140</v>
      </c>
      <c r="E152" s="233" t="s">
        <v>208</v>
      </c>
      <c r="F152" s="234" t="s">
        <v>209</v>
      </c>
      <c r="G152" s="235" t="s">
        <v>175</v>
      </c>
      <c r="H152" s="236">
        <v>3195.2199999999998</v>
      </c>
      <c r="I152" s="237"/>
      <c r="J152" s="238">
        <f>ROUND(I152*H152,2)</f>
        <v>0</v>
      </c>
      <c r="K152" s="239"/>
      <c r="L152" s="42"/>
      <c r="M152" s="240" t="s">
        <v>1</v>
      </c>
      <c r="N152" s="241" t="s">
        <v>42</v>
      </c>
      <c r="O152" s="92"/>
      <c r="P152" s="242">
        <f>O152*H152</f>
        <v>0</v>
      </c>
      <c r="Q152" s="242">
        <v>0</v>
      </c>
      <c r="R152" s="242">
        <f>Q152*H152</f>
        <v>0</v>
      </c>
      <c r="S152" s="242">
        <v>0</v>
      </c>
      <c r="T152" s="24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4" t="s">
        <v>144</v>
      </c>
      <c r="AT152" s="244" t="s">
        <v>140</v>
      </c>
      <c r="AU152" s="244" t="s">
        <v>85</v>
      </c>
      <c r="AY152" s="16" t="s">
        <v>139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6" t="s">
        <v>85</v>
      </c>
      <c r="BK152" s="144">
        <f>ROUND(I152*H152,2)</f>
        <v>0</v>
      </c>
      <c r="BL152" s="16" t="s">
        <v>144</v>
      </c>
      <c r="BM152" s="244" t="s">
        <v>210</v>
      </c>
    </row>
    <row r="153" s="2" customFormat="1">
      <c r="A153" s="39"/>
      <c r="B153" s="40"/>
      <c r="C153" s="41"/>
      <c r="D153" s="245" t="s">
        <v>146</v>
      </c>
      <c r="E153" s="41"/>
      <c r="F153" s="246" t="s">
        <v>211</v>
      </c>
      <c r="G153" s="41"/>
      <c r="H153" s="41"/>
      <c r="I153" s="247"/>
      <c r="J153" s="41"/>
      <c r="K153" s="41"/>
      <c r="L153" s="42"/>
      <c r="M153" s="248"/>
      <c r="N153" s="249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6" t="s">
        <v>146</v>
      </c>
      <c r="AU153" s="16" t="s">
        <v>85</v>
      </c>
    </row>
    <row r="154" s="2" customFormat="1" ht="33" customHeight="1">
      <c r="A154" s="39"/>
      <c r="B154" s="40"/>
      <c r="C154" s="232" t="s">
        <v>212</v>
      </c>
      <c r="D154" s="232" t="s">
        <v>140</v>
      </c>
      <c r="E154" s="233" t="s">
        <v>213</v>
      </c>
      <c r="F154" s="234" t="s">
        <v>214</v>
      </c>
      <c r="G154" s="235" t="s">
        <v>175</v>
      </c>
      <c r="H154" s="236">
        <v>51123.519999999997</v>
      </c>
      <c r="I154" s="237"/>
      <c r="J154" s="238">
        <f>ROUND(I154*H154,2)</f>
        <v>0</v>
      </c>
      <c r="K154" s="239"/>
      <c r="L154" s="42"/>
      <c r="M154" s="240" t="s">
        <v>1</v>
      </c>
      <c r="N154" s="241" t="s">
        <v>42</v>
      </c>
      <c r="O154" s="92"/>
      <c r="P154" s="242">
        <f>O154*H154</f>
        <v>0</v>
      </c>
      <c r="Q154" s="242">
        <v>0</v>
      </c>
      <c r="R154" s="242">
        <f>Q154*H154</f>
        <v>0</v>
      </c>
      <c r="S154" s="242">
        <v>0</v>
      </c>
      <c r="T154" s="24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4" t="s">
        <v>144</v>
      </c>
      <c r="AT154" s="244" t="s">
        <v>140</v>
      </c>
      <c r="AU154" s="244" t="s">
        <v>85</v>
      </c>
      <c r="AY154" s="16" t="s">
        <v>139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6" t="s">
        <v>85</v>
      </c>
      <c r="BK154" s="144">
        <f>ROUND(I154*H154,2)</f>
        <v>0</v>
      </c>
      <c r="BL154" s="16" t="s">
        <v>144</v>
      </c>
      <c r="BM154" s="244" t="s">
        <v>215</v>
      </c>
    </row>
    <row r="155" s="2" customFormat="1">
      <c r="A155" s="39"/>
      <c r="B155" s="40"/>
      <c r="C155" s="41"/>
      <c r="D155" s="245" t="s">
        <v>146</v>
      </c>
      <c r="E155" s="41"/>
      <c r="F155" s="246" t="s">
        <v>216</v>
      </c>
      <c r="G155" s="41"/>
      <c r="H155" s="41"/>
      <c r="I155" s="247"/>
      <c r="J155" s="41"/>
      <c r="K155" s="41"/>
      <c r="L155" s="42"/>
      <c r="M155" s="248"/>
      <c r="N155" s="249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6" t="s">
        <v>146</v>
      </c>
      <c r="AU155" s="16" t="s">
        <v>85</v>
      </c>
    </row>
    <row r="156" s="13" customFormat="1">
      <c r="A156" s="13"/>
      <c r="B156" s="250"/>
      <c r="C156" s="251"/>
      <c r="D156" s="245" t="s">
        <v>199</v>
      </c>
      <c r="E156" s="252" t="s">
        <v>1</v>
      </c>
      <c r="F156" s="253" t="s">
        <v>217</v>
      </c>
      <c r="G156" s="251"/>
      <c r="H156" s="254">
        <v>51123.519999999997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0" t="s">
        <v>199</v>
      </c>
      <c r="AU156" s="260" t="s">
        <v>85</v>
      </c>
      <c r="AV156" s="13" t="s">
        <v>87</v>
      </c>
      <c r="AW156" s="13" t="s">
        <v>32</v>
      </c>
      <c r="AX156" s="13" t="s">
        <v>85</v>
      </c>
      <c r="AY156" s="260" t="s">
        <v>139</v>
      </c>
    </row>
    <row r="157" s="2" customFormat="1" ht="21.75" customHeight="1">
      <c r="A157" s="39"/>
      <c r="B157" s="40"/>
      <c r="C157" s="232" t="s">
        <v>8</v>
      </c>
      <c r="D157" s="232" t="s">
        <v>140</v>
      </c>
      <c r="E157" s="233" t="s">
        <v>218</v>
      </c>
      <c r="F157" s="234" t="s">
        <v>219</v>
      </c>
      <c r="G157" s="235" t="s">
        <v>175</v>
      </c>
      <c r="H157" s="236">
        <v>3492.2199999999998</v>
      </c>
      <c r="I157" s="237"/>
      <c r="J157" s="238">
        <f>ROUND(I157*H157,2)</f>
        <v>0</v>
      </c>
      <c r="K157" s="239"/>
      <c r="L157" s="42"/>
      <c r="M157" s="240" t="s">
        <v>1</v>
      </c>
      <c r="N157" s="241" t="s">
        <v>42</v>
      </c>
      <c r="O157" s="92"/>
      <c r="P157" s="242">
        <f>O157*H157</f>
        <v>0</v>
      </c>
      <c r="Q157" s="242">
        <v>0</v>
      </c>
      <c r="R157" s="242">
        <f>Q157*H157</f>
        <v>0</v>
      </c>
      <c r="S157" s="242">
        <v>0</v>
      </c>
      <c r="T157" s="24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4" t="s">
        <v>144</v>
      </c>
      <c r="AT157" s="244" t="s">
        <v>140</v>
      </c>
      <c r="AU157" s="244" t="s">
        <v>85</v>
      </c>
      <c r="AY157" s="16" t="s">
        <v>139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6" t="s">
        <v>85</v>
      </c>
      <c r="BK157" s="144">
        <f>ROUND(I157*H157,2)</f>
        <v>0</v>
      </c>
      <c r="BL157" s="16" t="s">
        <v>144</v>
      </c>
      <c r="BM157" s="244" t="s">
        <v>220</v>
      </c>
    </row>
    <row r="158" s="2" customFormat="1">
      <c r="A158" s="39"/>
      <c r="B158" s="40"/>
      <c r="C158" s="41"/>
      <c r="D158" s="245" t="s">
        <v>146</v>
      </c>
      <c r="E158" s="41"/>
      <c r="F158" s="246" t="s">
        <v>221</v>
      </c>
      <c r="G158" s="41"/>
      <c r="H158" s="41"/>
      <c r="I158" s="247"/>
      <c r="J158" s="41"/>
      <c r="K158" s="41"/>
      <c r="L158" s="42"/>
      <c r="M158" s="248"/>
      <c r="N158" s="249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6" t="s">
        <v>146</v>
      </c>
      <c r="AU158" s="16" t="s">
        <v>85</v>
      </c>
    </row>
    <row r="159" s="2" customFormat="1" ht="21.75" customHeight="1">
      <c r="A159" s="39"/>
      <c r="B159" s="40"/>
      <c r="C159" s="232" t="s">
        <v>222</v>
      </c>
      <c r="D159" s="232" t="s">
        <v>140</v>
      </c>
      <c r="E159" s="233" t="s">
        <v>223</v>
      </c>
      <c r="F159" s="234" t="s">
        <v>224</v>
      </c>
      <c r="G159" s="235" t="s">
        <v>225</v>
      </c>
      <c r="H159" s="236">
        <v>5431.8739999999998</v>
      </c>
      <c r="I159" s="237"/>
      <c r="J159" s="238">
        <f>ROUND(I159*H159,2)</f>
        <v>0</v>
      </c>
      <c r="K159" s="239"/>
      <c r="L159" s="42"/>
      <c r="M159" s="240" t="s">
        <v>1</v>
      </c>
      <c r="N159" s="241" t="s">
        <v>42</v>
      </c>
      <c r="O159" s="92"/>
      <c r="P159" s="242">
        <f>O159*H159</f>
        <v>0</v>
      </c>
      <c r="Q159" s="242">
        <v>0</v>
      </c>
      <c r="R159" s="242">
        <f>Q159*H159</f>
        <v>0</v>
      </c>
      <c r="S159" s="242">
        <v>0</v>
      </c>
      <c r="T159" s="24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4" t="s">
        <v>144</v>
      </c>
      <c r="AT159" s="244" t="s">
        <v>140</v>
      </c>
      <c r="AU159" s="244" t="s">
        <v>85</v>
      </c>
      <c r="AY159" s="16" t="s">
        <v>139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6" t="s">
        <v>85</v>
      </c>
      <c r="BK159" s="144">
        <f>ROUND(I159*H159,2)</f>
        <v>0</v>
      </c>
      <c r="BL159" s="16" t="s">
        <v>144</v>
      </c>
      <c r="BM159" s="244" t="s">
        <v>226</v>
      </c>
    </row>
    <row r="160" s="2" customFormat="1">
      <c r="A160" s="39"/>
      <c r="B160" s="40"/>
      <c r="C160" s="41"/>
      <c r="D160" s="245" t="s">
        <v>146</v>
      </c>
      <c r="E160" s="41"/>
      <c r="F160" s="246" t="s">
        <v>227</v>
      </c>
      <c r="G160" s="41"/>
      <c r="H160" s="41"/>
      <c r="I160" s="247"/>
      <c r="J160" s="41"/>
      <c r="K160" s="41"/>
      <c r="L160" s="42"/>
      <c r="M160" s="248"/>
      <c r="N160" s="249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6" t="s">
        <v>146</v>
      </c>
      <c r="AU160" s="16" t="s">
        <v>85</v>
      </c>
    </row>
    <row r="161" s="13" customFormat="1">
      <c r="A161" s="13"/>
      <c r="B161" s="250"/>
      <c r="C161" s="251"/>
      <c r="D161" s="245" t="s">
        <v>199</v>
      </c>
      <c r="E161" s="252" t="s">
        <v>1</v>
      </c>
      <c r="F161" s="253" t="s">
        <v>228</v>
      </c>
      <c r="G161" s="251"/>
      <c r="H161" s="254">
        <v>5431.8739999999998</v>
      </c>
      <c r="I161" s="255"/>
      <c r="J161" s="251"/>
      <c r="K161" s="251"/>
      <c r="L161" s="256"/>
      <c r="M161" s="257"/>
      <c r="N161" s="258"/>
      <c r="O161" s="258"/>
      <c r="P161" s="258"/>
      <c r="Q161" s="258"/>
      <c r="R161" s="258"/>
      <c r="S161" s="258"/>
      <c r="T161" s="25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0" t="s">
        <v>199</v>
      </c>
      <c r="AU161" s="260" t="s">
        <v>85</v>
      </c>
      <c r="AV161" s="13" t="s">
        <v>87</v>
      </c>
      <c r="AW161" s="13" t="s">
        <v>32</v>
      </c>
      <c r="AX161" s="13" t="s">
        <v>85</v>
      </c>
      <c r="AY161" s="260" t="s">
        <v>139</v>
      </c>
    </row>
    <row r="162" s="2" customFormat="1" ht="16.5" customHeight="1">
      <c r="A162" s="39"/>
      <c r="B162" s="40"/>
      <c r="C162" s="232" t="s">
        <v>229</v>
      </c>
      <c r="D162" s="232" t="s">
        <v>140</v>
      </c>
      <c r="E162" s="233" t="s">
        <v>230</v>
      </c>
      <c r="F162" s="234" t="s">
        <v>231</v>
      </c>
      <c r="G162" s="235" t="s">
        <v>175</v>
      </c>
      <c r="H162" s="236">
        <v>3195.2199999999998</v>
      </c>
      <c r="I162" s="237"/>
      <c r="J162" s="238">
        <f>ROUND(I162*H162,2)</f>
        <v>0</v>
      </c>
      <c r="K162" s="239"/>
      <c r="L162" s="42"/>
      <c r="M162" s="240" t="s">
        <v>1</v>
      </c>
      <c r="N162" s="241" t="s">
        <v>42</v>
      </c>
      <c r="O162" s="92"/>
      <c r="P162" s="242">
        <f>O162*H162</f>
        <v>0</v>
      </c>
      <c r="Q162" s="242">
        <v>0</v>
      </c>
      <c r="R162" s="242">
        <f>Q162*H162</f>
        <v>0</v>
      </c>
      <c r="S162" s="242">
        <v>0</v>
      </c>
      <c r="T162" s="24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4" t="s">
        <v>144</v>
      </c>
      <c r="AT162" s="244" t="s">
        <v>140</v>
      </c>
      <c r="AU162" s="244" t="s">
        <v>85</v>
      </c>
      <c r="AY162" s="16" t="s">
        <v>139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6" t="s">
        <v>85</v>
      </c>
      <c r="BK162" s="144">
        <f>ROUND(I162*H162,2)</f>
        <v>0</v>
      </c>
      <c r="BL162" s="16" t="s">
        <v>144</v>
      </c>
      <c r="BM162" s="244" t="s">
        <v>232</v>
      </c>
    </row>
    <row r="163" s="2" customFormat="1">
      <c r="A163" s="39"/>
      <c r="B163" s="40"/>
      <c r="C163" s="41"/>
      <c r="D163" s="245" t="s">
        <v>146</v>
      </c>
      <c r="E163" s="41"/>
      <c r="F163" s="246" t="s">
        <v>233</v>
      </c>
      <c r="G163" s="41"/>
      <c r="H163" s="41"/>
      <c r="I163" s="247"/>
      <c r="J163" s="41"/>
      <c r="K163" s="41"/>
      <c r="L163" s="42"/>
      <c r="M163" s="248"/>
      <c r="N163" s="249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6" t="s">
        <v>146</v>
      </c>
      <c r="AU163" s="16" t="s">
        <v>85</v>
      </c>
    </row>
    <row r="164" s="2" customFormat="1" ht="21.75" customHeight="1">
      <c r="A164" s="39"/>
      <c r="B164" s="40"/>
      <c r="C164" s="232" t="s">
        <v>234</v>
      </c>
      <c r="D164" s="232" t="s">
        <v>140</v>
      </c>
      <c r="E164" s="233" t="s">
        <v>235</v>
      </c>
      <c r="F164" s="234" t="s">
        <v>236</v>
      </c>
      <c r="G164" s="235" t="s">
        <v>175</v>
      </c>
      <c r="H164" s="236">
        <v>187</v>
      </c>
      <c r="I164" s="237"/>
      <c r="J164" s="238">
        <f>ROUND(I164*H164,2)</f>
        <v>0</v>
      </c>
      <c r="K164" s="239"/>
      <c r="L164" s="42"/>
      <c r="M164" s="240" t="s">
        <v>1</v>
      </c>
      <c r="N164" s="241" t="s">
        <v>42</v>
      </c>
      <c r="O164" s="92"/>
      <c r="P164" s="242">
        <f>O164*H164</f>
        <v>0</v>
      </c>
      <c r="Q164" s="242">
        <v>0</v>
      </c>
      <c r="R164" s="242">
        <f>Q164*H164</f>
        <v>0</v>
      </c>
      <c r="S164" s="242">
        <v>0</v>
      </c>
      <c r="T164" s="24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4" t="s">
        <v>144</v>
      </c>
      <c r="AT164" s="244" t="s">
        <v>140</v>
      </c>
      <c r="AU164" s="244" t="s">
        <v>85</v>
      </c>
      <c r="AY164" s="16" t="s">
        <v>139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6" t="s">
        <v>85</v>
      </c>
      <c r="BK164" s="144">
        <f>ROUND(I164*H164,2)</f>
        <v>0</v>
      </c>
      <c r="BL164" s="16" t="s">
        <v>144</v>
      </c>
      <c r="BM164" s="244" t="s">
        <v>237</v>
      </c>
    </row>
    <row r="165" s="2" customFormat="1">
      <c r="A165" s="39"/>
      <c r="B165" s="40"/>
      <c r="C165" s="41"/>
      <c r="D165" s="245" t="s">
        <v>146</v>
      </c>
      <c r="E165" s="41"/>
      <c r="F165" s="246" t="s">
        <v>238</v>
      </c>
      <c r="G165" s="41"/>
      <c r="H165" s="41"/>
      <c r="I165" s="247"/>
      <c r="J165" s="41"/>
      <c r="K165" s="41"/>
      <c r="L165" s="42"/>
      <c r="M165" s="248"/>
      <c r="N165" s="249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6" t="s">
        <v>146</v>
      </c>
      <c r="AU165" s="16" t="s">
        <v>85</v>
      </c>
    </row>
    <row r="166" s="2" customFormat="1" ht="21.75" customHeight="1">
      <c r="A166" s="39"/>
      <c r="B166" s="40"/>
      <c r="C166" s="232" t="s">
        <v>239</v>
      </c>
      <c r="D166" s="232" t="s">
        <v>140</v>
      </c>
      <c r="E166" s="233" t="s">
        <v>240</v>
      </c>
      <c r="F166" s="234" t="s">
        <v>241</v>
      </c>
      <c r="G166" s="235" t="s">
        <v>164</v>
      </c>
      <c r="H166" s="236">
        <v>2291.8200000000002</v>
      </c>
      <c r="I166" s="237"/>
      <c r="J166" s="238">
        <f>ROUND(I166*H166,2)</f>
        <v>0</v>
      </c>
      <c r="K166" s="239"/>
      <c r="L166" s="42"/>
      <c r="M166" s="240" t="s">
        <v>1</v>
      </c>
      <c r="N166" s="241" t="s">
        <v>42</v>
      </c>
      <c r="O166" s="92"/>
      <c r="P166" s="242">
        <f>O166*H166</f>
        <v>0</v>
      </c>
      <c r="Q166" s="242">
        <v>0</v>
      </c>
      <c r="R166" s="242">
        <f>Q166*H166</f>
        <v>0</v>
      </c>
      <c r="S166" s="242">
        <v>0</v>
      </c>
      <c r="T166" s="24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4" t="s">
        <v>186</v>
      </c>
      <c r="AT166" s="244" t="s">
        <v>140</v>
      </c>
      <c r="AU166" s="244" t="s">
        <v>85</v>
      </c>
      <c r="AY166" s="16" t="s">
        <v>139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6" t="s">
        <v>85</v>
      </c>
      <c r="BK166" s="144">
        <f>ROUND(I166*H166,2)</f>
        <v>0</v>
      </c>
      <c r="BL166" s="16" t="s">
        <v>186</v>
      </c>
      <c r="BM166" s="244" t="s">
        <v>242</v>
      </c>
    </row>
    <row r="167" s="2" customFormat="1">
      <c r="A167" s="39"/>
      <c r="B167" s="40"/>
      <c r="C167" s="41"/>
      <c r="D167" s="245" t="s">
        <v>146</v>
      </c>
      <c r="E167" s="41"/>
      <c r="F167" s="246" t="s">
        <v>243</v>
      </c>
      <c r="G167" s="41"/>
      <c r="H167" s="41"/>
      <c r="I167" s="247"/>
      <c r="J167" s="41"/>
      <c r="K167" s="41"/>
      <c r="L167" s="42"/>
      <c r="M167" s="248"/>
      <c r="N167" s="249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6" t="s">
        <v>146</v>
      </c>
      <c r="AU167" s="16" t="s">
        <v>85</v>
      </c>
    </row>
    <row r="168" s="2" customFormat="1" ht="16.5" customHeight="1">
      <c r="A168" s="39"/>
      <c r="B168" s="40"/>
      <c r="C168" s="261" t="s">
        <v>244</v>
      </c>
      <c r="D168" s="261" t="s">
        <v>245</v>
      </c>
      <c r="E168" s="262" t="s">
        <v>246</v>
      </c>
      <c r="F168" s="263" t="s">
        <v>247</v>
      </c>
      <c r="G168" s="264" t="s">
        <v>248</v>
      </c>
      <c r="H168" s="265">
        <v>80.213999999999999</v>
      </c>
      <c r="I168" s="266"/>
      <c r="J168" s="267">
        <f>ROUND(I168*H168,2)</f>
        <v>0</v>
      </c>
      <c r="K168" s="268"/>
      <c r="L168" s="269"/>
      <c r="M168" s="270" t="s">
        <v>1</v>
      </c>
      <c r="N168" s="271" t="s">
        <v>42</v>
      </c>
      <c r="O168" s="92"/>
      <c r="P168" s="242">
        <f>O168*H168</f>
        <v>0</v>
      </c>
      <c r="Q168" s="242">
        <v>0.001</v>
      </c>
      <c r="R168" s="242">
        <f>Q168*H168</f>
        <v>0.080213999999999994</v>
      </c>
      <c r="S168" s="242">
        <v>0</v>
      </c>
      <c r="T168" s="24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4" t="s">
        <v>186</v>
      </c>
      <c r="AT168" s="244" t="s">
        <v>245</v>
      </c>
      <c r="AU168" s="244" t="s">
        <v>85</v>
      </c>
      <c r="AY168" s="16" t="s">
        <v>139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6" t="s">
        <v>85</v>
      </c>
      <c r="BK168" s="144">
        <f>ROUND(I168*H168,2)</f>
        <v>0</v>
      </c>
      <c r="BL168" s="16" t="s">
        <v>186</v>
      </c>
      <c r="BM168" s="244" t="s">
        <v>249</v>
      </c>
    </row>
    <row r="169" s="2" customFormat="1">
      <c r="A169" s="39"/>
      <c r="B169" s="40"/>
      <c r="C169" s="41"/>
      <c r="D169" s="245" t="s">
        <v>146</v>
      </c>
      <c r="E169" s="41"/>
      <c r="F169" s="246" t="s">
        <v>247</v>
      </c>
      <c r="G169" s="41"/>
      <c r="H169" s="41"/>
      <c r="I169" s="247"/>
      <c r="J169" s="41"/>
      <c r="K169" s="41"/>
      <c r="L169" s="42"/>
      <c r="M169" s="248"/>
      <c r="N169" s="249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6" t="s">
        <v>146</v>
      </c>
      <c r="AU169" s="16" t="s">
        <v>85</v>
      </c>
    </row>
    <row r="170" s="13" customFormat="1">
      <c r="A170" s="13"/>
      <c r="B170" s="250"/>
      <c r="C170" s="251"/>
      <c r="D170" s="245" t="s">
        <v>199</v>
      </c>
      <c r="E170" s="252" t="s">
        <v>1</v>
      </c>
      <c r="F170" s="253" t="s">
        <v>250</v>
      </c>
      <c r="G170" s="251"/>
      <c r="H170" s="254">
        <v>80.213999999999999</v>
      </c>
      <c r="I170" s="255"/>
      <c r="J170" s="251"/>
      <c r="K170" s="251"/>
      <c r="L170" s="256"/>
      <c r="M170" s="257"/>
      <c r="N170" s="258"/>
      <c r="O170" s="258"/>
      <c r="P170" s="258"/>
      <c r="Q170" s="258"/>
      <c r="R170" s="258"/>
      <c r="S170" s="258"/>
      <c r="T170" s="25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0" t="s">
        <v>199</v>
      </c>
      <c r="AU170" s="260" t="s">
        <v>85</v>
      </c>
      <c r="AV170" s="13" t="s">
        <v>87</v>
      </c>
      <c r="AW170" s="13" t="s">
        <v>32</v>
      </c>
      <c r="AX170" s="13" t="s">
        <v>85</v>
      </c>
      <c r="AY170" s="260" t="s">
        <v>139</v>
      </c>
    </row>
    <row r="171" s="2" customFormat="1" ht="21.75" customHeight="1">
      <c r="A171" s="39"/>
      <c r="B171" s="40"/>
      <c r="C171" s="232" t="s">
        <v>7</v>
      </c>
      <c r="D171" s="232" t="s">
        <v>140</v>
      </c>
      <c r="E171" s="233" t="s">
        <v>251</v>
      </c>
      <c r="F171" s="234" t="s">
        <v>252</v>
      </c>
      <c r="G171" s="235" t="s">
        <v>164</v>
      </c>
      <c r="H171" s="236">
        <v>6633.5200000000004</v>
      </c>
      <c r="I171" s="237"/>
      <c r="J171" s="238">
        <f>ROUND(I171*H171,2)</f>
        <v>0</v>
      </c>
      <c r="K171" s="239"/>
      <c r="L171" s="42"/>
      <c r="M171" s="240" t="s">
        <v>1</v>
      </c>
      <c r="N171" s="241" t="s">
        <v>42</v>
      </c>
      <c r="O171" s="92"/>
      <c r="P171" s="242">
        <f>O171*H171</f>
        <v>0</v>
      </c>
      <c r="Q171" s="242">
        <v>0</v>
      </c>
      <c r="R171" s="242">
        <f>Q171*H171</f>
        <v>0</v>
      </c>
      <c r="S171" s="242">
        <v>0</v>
      </c>
      <c r="T171" s="24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4" t="s">
        <v>144</v>
      </c>
      <c r="AT171" s="244" t="s">
        <v>140</v>
      </c>
      <c r="AU171" s="244" t="s">
        <v>85</v>
      </c>
      <c r="AY171" s="16" t="s">
        <v>139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6" t="s">
        <v>85</v>
      </c>
      <c r="BK171" s="144">
        <f>ROUND(I171*H171,2)</f>
        <v>0</v>
      </c>
      <c r="BL171" s="16" t="s">
        <v>144</v>
      </c>
      <c r="BM171" s="244" t="s">
        <v>253</v>
      </c>
    </row>
    <row r="172" s="2" customFormat="1">
      <c r="A172" s="39"/>
      <c r="B172" s="40"/>
      <c r="C172" s="41"/>
      <c r="D172" s="245" t="s">
        <v>146</v>
      </c>
      <c r="E172" s="41"/>
      <c r="F172" s="246" t="s">
        <v>254</v>
      </c>
      <c r="G172" s="41"/>
      <c r="H172" s="41"/>
      <c r="I172" s="247"/>
      <c r="J172" s="41"/>
      <c r="K172" s="41"/>
      <c r="L172" s="42"/>
      <c r="M172" s="248"/>
      <c r="N172" s="249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6" t="s">
        <v>146</v>
      </c>
      <c r="AU172" s="16" t="s">
        <v>85</v>
      </c>
    </row>
    <row r="173" s="2" customFormat="1" ht="21.75" customHeight="1">
      <c r="A173" s="39"/>
      <c r="B173" s="40"/>
      <c r="C173" s="232" t="s">
        <v>255</v>
      </c>
      <c r="D173" s="232" t="s">
        <v>140</v>
      </c>
      <c r="E173" s="233" t="s">
        <v>256</v>
      </c>
      <c r="F173" s="234" t="s">
        <v>257</v>
      </c>
      <c r="G173" s="235" t="s">
        <v>164</v>
      </c>
      <c r="H173" s="236">
        <v>2562.9400000000001</v>
      </c>
      <c r="I173" s="237"/>
      <c r="J173" s="238">
        <f>ROUND(I173*H173,2)</f>
        <v>0</v>
      </c>
      <c r="K173" s="239"/>
      <c r="L173" s="42"/>
      <c r="M173" s="240" t="s">
        <v>1</v>
      </c>
      <c r="N173" s="241" t="s">
        <v>42</v>
      </c>
      <c r="O173" s="92"/>
      <c r="P173" s="242">
        <f>O173*H173</f>
        <v>0</v>
      </c>
      <c r="Q173" s="242">
        <v>0</v>
      </c>
      <c r="R173" s="242">
        <f>Q173*H173</f>
        <v>0</v>
      </c>
      <c r="S173" s="242">
        <v>0</v>
      </c>
      <c r="T173" s="24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4" t="s">
        <v>144</v>
      </c>
      <c r="AT173" s="244" t="s">
        <v>140</v>
      </c>
      <c r="AU173" s="244" t="s">
        <v>85</v>
      </c>
      <c r="AY173" s="16" t="s">
        <v>139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6" t="s">
        <v>85</v>
      </c>
      <c r="BK173" s="144">
        <f>ROUND(I173*H173,2)</f>
        <v>0</v>
      </c>
      <c r="BL173" s="16" t="s">
        <v>144</v>
      </c>
      <c r="BM173" s="244" t="s">
        <v>258</v>
      </c>
    </row>
    <row r="174" s="2" customFormat="1">
      <c r="A174" s="39"/>
      <c r="B174" s="40"/>
      <c r="C174" s="41"/>
      <c r="D174" s="245" t="s">
        <v>146</v>
      </c>
      <c r="E174" s="41"/>
      <c r="F174" s="246" t="s">
        <v>259</v>
      </c>
      <c r="G174" s="41"/>
      <c r="H174" s="41"/>
      <c r="I174" s="247"/>
      <c r="J174" s="41"/>
      <c r="K174" s="41"/>
      <c r="L174" s="42"/>
      <c r="M174" s="248"/>
      <c r="N174" s="249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6" t="s">
        <v>146</v>
      </c>
      <c r="AU174" s="16" t="s">
        <v>85</v>
      </c>
    </row>
    <row r="175" s="2" customFormat="1" ht="16.5" customHeight="1">
      <c r="A175" s="39"/>
      <c r="B175" s="40"/>
      <c r="C175" s="232" t="s">
        <v>260</v>
      </c>
      <c r="D175" s="232" t="s">
        <v>140</v>
      </c>
      <c r="E175" s="233" t="s">
        <v>261</v>
      </c>
      <c r="F175" s="234" t="s">
        <v>262</v>
      </c>
      <c r="G175" s="235" t="s">
        <v>164</v>
      </c>
      <c r="H175" s="236">
        <v>514</v>
      </c>
      <c r="I175" s="237"/>
      <c r="J175" s="238">
        <f>ROUND(I175*H175,2)</f>
        <v>0</v>
      </c>
      <c r="K175" s="239"/>
      <c r="L175" s="42"/>
      <c r="M175" s="240" t="s">
        <v>1</v>
      </c>
      <c r="N175" s="241" t="s">
        <v>42</v>
      </c>
      <c r="O175" s="92"/>
      <c r="P175" s="242">
        <f>O175*H175</f>
        <v>0</v>
      </c>
      <c r="Q175" s="242">
        <v>0</v>
      </c>
      <c r="R175" s="242">
        <f>Q175*H175</f>
        <v>0</v>
      </c>
      <c r="S175" s="242">
        <v>0</v>
      </c>
      <c r="T175" s="24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4" t="s">
        <v>144</v>
      </c>
      <c r="AT175" s="244" t="s">
        <v>140</v>
      </c>
      <c r="AU175" s="244" t="s">
        <v>85</v>
      </c>
      <c r="AY175" s="16" t="s">
        <v>139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6" t="s">
        <v>85</v>
      </c>
      <c r="BK175" s="144">
        <f>ROUND(I175*H175,2)</f>
        <v>0</v>
      </c>
      <c r="BL175" s="16" t="s">
        <v>144</v>
      </c>
      <c r="BM175" s="244" t="s">
        <v>263</v>
      </c>
    </row>
    <row r="176" s="2" customFormat="1">
      <c r="A176" s="39"/>
      <c r="B176" s="40"/>
      <c r="C176" s="41"/>
      <c r="D176" s="245" t="s">
        <v>146</v>
      </c>
      <c r="E176" s="41"/>
      <c r="F176" s="246" t="s">
        <v>264</v>
      </c>
      <c r="G176" s="41"/>
      <c r="H176" s="41"/>
      <c r="I176" s="247"/>
      <c r="J176" s="41"/>
      <c r="K176" s="41"/>
      <c r="L176" s="42"/>
      <c r="M176" s="248"/>
      <c r="N176" s="249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6" t="s">
        <v>146</v>
      </c>
      <c r="AU176" s="16" t="s">
        <v>85</v>
      </c>
    </row>
    <row r="177" s="2" customFormat="1" ht="21.75" customHeight="1">
      <c r="A177" s="39"/>
      <c r="B177" s="40"/>
      <c r="C177" s="232" t="s">
        <v>265</v>
      </c>
      <c r="D177" s="232" t="s">
        <v>140</v>
      </c>
      <c r="E177" s="233" t="s">
        <v>266</v>
      </c>
      <c r="F177" s="234" t="s">
        <v>267</v>
      </c>
      <c r="G177" s="235" t="s">
        <v>164</v>
      </c>
      <c r="H177" s="236">
        <v>2842.52</v>
      </c>
      <c r="I177" s="237"/>
      <c r="J177" s="238">
        <f>ROUND(I177*H177,2)</f>
        <v>0</v>
      </c>
      <c r="K177" s="239"/>
      <c r="L177" s="42"/>
      <c r="M177" s="240" t="s">
        <v>1</v>
      </c>
      <c r="N177" s="241" t="s">
        <v>42</v>
      </c>
      <c r="O177" s="92"/>
      <c r="P177" s="242">
        <f>O177*H177</f>
        <v>0</v>
      </c>
      <c r="Q177" s="242">
        <v>0</v>
      </c>
      <c r="R177" s="242">
        <f>Q177*H177</f>
        <v>0</v>
      </c>
      <c r="S177" s="242">
        <v>0</v>
      </c>
      <c r="T177" s="24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4" t="s">
        <v>144</v>
      </c>
      <c r="AT177" s="244" t="s">
        <v>140</v>
      </c>
      <c r="AU177" s="244" t="s">
        <v>85</v>
      </c>
      <c r="AY177" s="16" t="s">
        <v>139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6" t="s">
        <v>85</v>
      </c>
      <c r="BK177" s="144">
        <f>ROUND(I177*H177,2)</f>
        <v>0</v>
      </c>
      <c r="BL177" s="16" t="s">
        <v>144</v>
      </c>
      <c r="BM177" s="244" t="s">
        <v>268</v>
      </c>
    </row>
    <row r="178" s="2" customFormat="1">
      <c r="A178" s="39"/>
      <c r="B178" s="40"/>
      <c r="C178" s="41"/>
      <c r="D178" s="245" t="s">
        <v>146</v>
      </c>
      <c r="E178" s="41"/>
      <c r="F178" s="246" t="s">
        <v>269</v>
      </c>
      <c r="G178" s="41"/>
      <c r="H178" s="41"/>
      <c r="I178" s="247"/>
      <c r="J178" s="41"/>
      <c r="K178" s="41"/>
      <c r="L178" s="42"/>
      <c r="M178" s="248"/>
      <c r="N178" s="249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6" t="s">
        <v>146</v>
      </c>
      <c r="AU178" s="16" t="s">
        <v>85</v>
      </c>
    </row>
    <row r="179" s="12" customFormat="1" ht="25.92" customHeight="1">
      <c r="A179" s="12"/>
      <c r="B179" s="218"/>
      <c r="C179" s="219"/>
      <c r="D179" s="220" t="s">
        <v>76</v>
      </c>
      <c r="E179" s="221" t="s">
        <v>152</v>
      </c>
      <c r="F179" s="221" t="s">
        <v>270</v>
      </c>
      <c r="G179" s="219"/>
      <c r="H179" s="219"/>
      <c r="I179" s="222"/>
      <c r="J179" s="223">
        <f>BK179</f>
        <v>0</v>
      </c>
      <c r="K179" s="219"/>
      <c r="L179" s="224"/>
      <c r="M179" s="225"/>
      <c r="N179" s="226"/>
      <c r="O179" s="226"/>
      <c r="P179" s="227">
        <f>SUM(P180:P185)</f>
        <v>0</v>
      </c>
      <c r="Q179" s="226"/>
      <c r="R179" s="227">
        <f>SUM(R180:R185)</f>
        <v>17.300796800000001</v>
      </c>
      <c r="S179" s="226"/>
      <c r="T179" s="228">
        <f>SUM(T180:T185)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9" t="s">
        <v>85</v>
      </c>
      <c r="AT179" s="230" t="s">
        <v>76</v>
      </c>
      <c r="AU179" s="230" t="s">
        <v>77</v>
      </c>
      <c r="AY179" s="229" t="s">
        <v>139</v>
      </c>
      <c r="BK179" s="231">
        <f>SUM(BK180:BK185)</f>
        <v>0</v>
      </c>
    </row>
    <row r="180" s="2" customFormat="1" ht="21.75" customHeight="1">
      <c r="A180" s="39"/>
      <c r="B180" s="40"/>
      <c r="C180" s="232" t="s">
        <v>271</v>
      </c>
      <c r="D180" s="232" t="s">
        <v>140</v>
      </c>
      <c r="E180" s="233" t="s">
        <v>272</v>
      </c>
      <c r="F180" s="234" t="s">
        <v>273</v>
      </c>
      <c r="G180" s="235" t="s">
        <v>175</v>
      </c>
      <c r="H180" s="236">
        <v>6.0199999999999996</v>
      </c>
      <c r="I180" s="237"/>
      <c r="J180" s="238">
        <f>ROUND(I180*H180,2)</f>
        <v>0</v>
      </c>
      <c r="K180" s="239"/>
      <c r="L180" s="42"/>
      <c r="M180" s="240" t="s">
        <v>1</v>
      </c>
      <c r="N180" s="241" t="s">
        <v>42</v>
      </c>
      <c r="O180" s="92"/>
      <c r="P180" s="242">
        <f>O180*H180</f>
        <v>0</v>
      </c>
      <c r="Q180" s="242">
        <v>2.8089400000000002</v>
      </c>
      <c r="R180" s="242">
        <f>Q180*H180</f>
        <v>16.9098188</v>
      </c>
      <c r="S180" s="242">
        <v>0</v>
      </c>
      <c r="T180" s="24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4" t="s">
        <v>144</v>
      </c>
      <c r="AT180" s="244" t="s">
        <v>140</v>
      </c>
      <c r="AU180" s="244" t="s">
        <v>85</v>
      </c>
      <c r="AY180" s="16" t="s">
        <v>139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6" t="s">
        <v>85</v>
      </c>
      <c r="BK180" s="144">
        <f>ROUND(I180*H180,2)</f>
        <v>0</v>
      </c>
      <c r="BL180" s="16" t="s">
        <v>144</v>
      </c>
      <c r="BM180" s="244" t="s">
        <v>274</v>
      </c>
    </row>
    <row r="181" s="2" customFormat="1">
      <c r="A181" s="39"/>
      <c r="B181" s="40"/>
      <c r="C181" s="41"/>
      <c r="D181" s="245" t="s">
        <v>146</v>
      </c>
      <c r="E181" s="41"/>
      <c r="F181" s="246" t="s">
        <v>275</v>
      </c>
      <c r="G181" s="41"/>
      <c r="H181" s="41"/>
      <c r="I181" s="247"/>
      <c r="J181" s="41"/>
      <c r="K181" s="41"/>
      <c r="L181" s="42"/>
      <c r="M181" s="248"/>
      <c r="N181" s="249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6" t="s">
        <v>146</v>
      </c>
      <c r="AU181" s="16" t="s">
        <v>85</v>
      </c>
    </row>
    <row r="182" s="2" customFormat="1" ht="21.75" customHeight="1">
      <c r="A182" s="39"/>
      <c r="B182" s="40"/>
      <c r="C182" s="232" t="s">
        <v>276</v>
      </c>
      <c r="D182" s="232" t="s">
        <v>140</v>
      </c>
      <c r="E182" s="233" t="s">
        <v>277</v>
      </c>
      <c r="F182" s="234" t="s">
        <v>278</v>
      </c>
      <c r="G182" s="235" t="s">
        <v>164</v>
      </c>
      <c r="H182" s="236">
        <v>48.149999999999999</v>
      </c>
      <c r="I182" s="237"/>
      <c r="J182" s="238">
        <f>ROUND(I182*H182,2)</f>
        <v>0</v>
      </c>
      <c r="K182" s="239"/>
      <c r="L182" s="42"/>
      <c r="M182" s="240" t="s">
        <v>1</v>
      </c>
      <c r="N182" s="241" t="s">
        <v>42</v>
      </c>
      <c r="O182" s="92"/>
      <c r="P182" s="242">
        <f>O182*H182</f>
        <v>0</v>
      </c>
      <c r="Q182" s="242">
        <v>0.00726</v>
      </c>
      <c r="R182" s="242">
        <f>Q182*H182</f>
        <v>0.34956899999999996</v>
      </c>
      <c r="S182" s="242">
        <v>0</v>
      </c>
      <c r="T182" s="24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4" t="s">
        <v>144</v>
      </c>
      <c r="AT182" s="244" t="s">
        <v>140</v>
      </c>
      <c r="AU182" s="244" t="s">
        <v>85</v>
      </c>
      <c r="AY182" s="16" t="s">
        <v>139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6" t="s">
        <v>85</v>
      </c>
      <c r="BK182" s="144">
        <f>ROUND(I182*H182,2)</f>
        <v>0</v>
      </c>
      <c r="BL182" s="16" t="s">
        <v>144</v>
      </c>
      <c r="BM182" s="244" t="s">
        <v>279</v>
      </c>
    </row>
    <row r="183" s="2" customFormat="1">
      <c r="A183" s="39"/>
      <c r="B183" s="40"/>
      <c r="C183" s="41"/>
      <c r="D183" s="245" t="s">
        <v>146</v>
      </c>
      <c r="E183" s="41"/>
      <c r="F183" s="246" t="s">
        <v>280</v>
      </c>
      <c r="G183" s="41"/>
      <c r="H183" s="41"/>
      <c r="I183" s="247"/>
      <c r="J183" s="41"/>
      <c r="K183" s="41"/>
      <c r="L183" s="42"/>
      <c r="M183" s="248"/>
      <c r="N183" s="249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6" t="s">
        <v>146</v>
      </c>
      <c r="AU183" s="16" t="s">
        <v>85</v>
      </c>
    </row>
    <row r="184" s="2" customFormat="1" ht="21.75" customHeight="1">
      <c r="A184" s="39"/>
      <c r="B184" s="40"/>
      <c r="C184" s="232" t="s">
        <v>281</v>
      </c>
      <c r="D184" s="232" t="s">
        <v>140</v>
      </c>
      <c r="E184" s="233" t="s">
        <v>282</v>
      </c>
      <c r="F184" s="234" t="s">
        <v>283</v>
      </c>
      <c r="G184" s="235" t="s">
        <v>164</v>
      </c>
      <c r="H184" s="236">
        <v>48.149999999999999</v>
      </c>
      <c r="I184" s="237"/>
      <c r="J184" s="238">
        <f>ROUND(I184*H184,2)</f>
        <v>0</v>
      </c>
      <c r="K184" s="239"/>
      <c r="L184" s="42"/>
      <c r="M184" s="240" t="s">
        <v>1</v>
      </c>
      <c r="N184" s="241" t="s">
        <v>42</v>
      </c>
      <c r="O184" s="92"/>
      <c r="P184" s="242">
        <f>O184*H184</f>
        <v>0</v>
      </c>
      <c r="Q184" s="242">
        <v>0.00085999999999999998</v>
      </c>
      <c r="R184" s="242">
        <f>Q184*H184</f>
        <v>0.041408999999999994</v>
      </c>
      <c r="S184" s="242">
        <v>0</v>
      </c>
      <c r="T184" s="24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4" t="s">
        <v>144</v>
      </c>
      <c r="AT184" s="244" t="s">
        <v>140</v>
      </c>
      <c r="AU184" s="244" t="s">
        <v>85</v>
      </c>
      <c r="AY184" s="16" t="s">
        <v>139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6" t="s">
        <v>85</v>
      </c>
      <c r="BK184" s="144">
        <f>ROUND(I184*H184,2)</f>
        <v>0</v>
      </c>
      <c r="BL184" s="16" t="s">
        <v>144</v>
      </c>
      <c r="BM184" s="244" t="s">
        <v>284</v>
      </c>
    </row>
    <row r="185" s="2" customFormat="1">
      <c r="A185" s="39"/>
      <c r="B185" s="40"/>
      <c r="C185" s="41"/>
      <c r="D185" s="245" t="s">
        <v>146</v>
      </c>
      <c r="E185" s="41"/>
      <c r="F185" s="246" t="s">
        <v>285</v>
      </c>
      <c r="G185" s="41"/>
      <c r="H185" s="41"/>
      <c r="I185" s="247"/>
      <c r="J185" s="41"/>
      <c r="K185" s="41"/>
      <c r="L185" s="42"/>
      <c r="M185" s="248"/>
      <c r="N185" s="249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6" t="s">
        <v>146</v>
      </c>
      <c r="AU185" s="16" t="s">
        <v>85</v>
      </c>
    </row>
    <row r="186" s="12" customFormat="1" ht="25.92" customHeight="1">
      <c r="A186" s="12"/>
      <c r="B186" s="218"/>
      <c r="C186" s="219"/>
      <c r="D186" s="220" t="s">
        <v>76</v>
      </c>
      <c r="E186" s="221" t="s">
        <v>144</v>
      </c>
      <c r="F186" s="221" t="s">
        <v>286</v>
      </c>
      <c r="G186" s="219"/>
      <c r="H186" s="219"/>
      <c r="I186" s="222"/>
      <c r="J186" s="223">
        <f>BK186</f>
        <v>0</v>
      </c>
      <c r="K186" s="219"/>
      <c r="L186" s="224"/>
      <c r="M186" s="225"/>
      <c r="N186" s="226"/>
      <c r="O186" s="226"/>
      <c r="P186" s="227">
        <f>SUM(P187:P207)</f>
        <v>0</v>
      </c>
      <c r="Q186" s="226"/>
      <c r="R186" s="227">
        <f>SUM(R187:R207)</f>
        <v>302.53112309000005</v>
      </c>
      <c r="S186" s="226"/>
      <c r="T186" s="228">
        <f>SUM(T187:T207)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9" t="s">
        <v>85</v>
      </c>
      <c r="AT186" s="230" t="s">
        <v>76</v>
      </c>
      <c r="AU186" s="230" t="s">
        <v>77</v>
      </c>
      <c r="AY186" s="229" t="s">
        <v>139</v>
      </c>
      <c r="BK186" s="231">
        <f>SUM(BK187:BK207)</f>
        <v>0</v>
      </c>
    </row>
    <row r="187" s="2" customFormat="1" ht="16.5" customHeight="1">
      <c r="A187" s="39"/>
      <c r="B187" s="40"/>
      <c r="C187" s="232" t="s">
        <v>287</v>
      </c>
      <c r="D187" s="232" t="s">
        <v>140</v>
      </c>
      <c r="E187" s="233" t="s">
        <v>288</v>
      </c>
      <c r="F187" s="234" t="s">
        <v>289</v>
      </c>
      <c r="G187" s="235" t="s">
        <v>175</v>
      </c>
      <c r="H187" s="236">
        <v>10.42</v>
      </c>
      <c r="I187" s="237"/>
      <c r="J187" s="238">
        <f>ROUND(I187*H187,2)</f>
        <v>0</v>
      </c>
      <c r="K187" s="239"/>
      <c r="L187" s="42"/>
      <c r="M187" s="240" t="s">
        <v>1</v>
      </c>
      <c r="N187" s="241" t="s">
        <v>42</v>
      </c>
      <c r="O187" s="92"/>
      <c r="P187" s="242">
        <f>O187*H187</f>
        <v>0</v>
      </c>
      <c r="Q187" s="242">
        <v>2.45329</v>
      </c>
      <c r="R187" s="242">
        <f>Q187*H187</f>
        <v>25.563281799999999</v>
      </c>
      <c r="S187" s="242">
        <v>0</v>
      </c>
      <c r="T187" s="24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4" t="s">
        <v>186</v>
      </c>
      <c r="AT187" s="244" t="s">
        <v>140</v>
      </c>
      <c r="AU187" s="244" t="s">
        <v>85</v>
      </c>
      <c r="AY187" s="16" t="s">
        <v>139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6" t="s">
        <v>85</v>
      </c>
      <c r="BK187" s="144">
        <f>ROUND(I187*H187,2)</f>
        <v>0</v>
      </c>
      <c r="BL187" s="16" t="s">
        <v>186</v>
      </c>
      <c r="BM187" s="244" t="s">
        <v>290</v>
      </c>
    </row>
    <row r="188" s="2" customFormat="1">
      <c r="A188" s="39"/>
      <c r="B188" s="40"/>
      <c r="C188" s="41"/>
      <c r="D188" s="245" t="s">
        <v>146</v>
      </c>
      <c r="E188" s="41"/>
      <c r="F188" s="246" t="s">
        <v>291</v>
      </c>
      <c r="G188" s="41"/>
      <c r="H188" s="41"/>
      <c r="I188" s="247"/>
      <c r="J188" s="41"/>
      <c r="K188" s="41"/>
      <c r="L188" s="42"/>
      <c r="M188" s="248"/>
      <c r="N188" s="249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6" t="s">
        <v>146</v>
      </c>
      <c r="AU188" s="16" t="s">
        <v>85</v>
      </c>
    </row>
    <row r="189" s="2" customFormat="1" ht="21.75" customHeight="1">
      <c r="A189" s="39"/>
      <c r="B189" s="40"/>
      <c r="C189" s="232" t="s">
        <v>292</v>
      </c>
      <c r="D189" s="232" t="s">
        <v>140</v>
      </c>
      <c r="E189" s="233" t="s">
        <v>293</v>
      </c>
      <c r="F189" s="234" t="s">
        <v>294</v>
      </c>
      <c r="G189" s="235" t="s">
        <v>225</v>
      </c>
      <c r="H189" s="236">
        <v>0.27700000000000002</v>
      </c>
      <c r="I189" s="237"/>
      <c r="J189" s="238">
        <f>ROUND(I189*H189,2)</f>
        <v>0</v>
      </c>
      <c r="K189" s="239"/>
      <c r="L189" s="42"/>
      <c r="M189" s="240" t="s">
        <v>1</v>
      </c>
      <c r="N189" s="241" t="s">
        <v>42</v>
      </c>
      <c r="O189" s="92"/>
      <c r="P189" s="242">
        <f>O189*H189</f>
        <v>0</v>
      </c>
      <c r="Q189" s="242">
        <v>1.06277</v>
      </c>
      <c r="R189" s="242">
        <f>Q189*H189</f>
        <v>0.29438729000000002</v>
      </c>
      <c r="S189" s="242">
        <v>0</v>
      </c>
      <c r="T189" s="24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4" t="s">
        <v>186</v>
      </c>
      <c r="AT189" s="244" t="s">
        <v>140</v>
      </c>
      <c r="AU189" s="244" t="s">
        <v>85</v>
      </c>
      <c r="AY189" s="16" t="s">
        <v>139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6" t="s">
        <v>85</v>
      </c>
      <c r="BK189" s="144">
        <f>ROUND(I189*H189,2)</f>
        <v>0</v>
      </c>
      <c r="BL189" s="16" t="s">
        <v>186</v>
      </c>
      <c r="BM189" s="244" t="s">
        <v>295</v>
      </c>
    </row>
    <row r="190" s="2" customFormat="1">
      <c r="A190" s="39"/>
      <c r="B190" s="40"/>
      <c r="C190" s="41"/>
      <c r="D190" s="245" t="s">
        <v>146</v>
      </c>
      <c r="E190" s="41"/>
      <c r="F190" s="246" t="s">
        <v>296</v>
      </c>
      <c r="G190" s="41"/>
      <c r="H190" s="41"/>
      <c r="I190" s="247"/>
      <c r="J190" s="41"/>
      <c r="K190" s="41"/>
      <c r="L190" s="42"/>
      <c r="M190" s="248"/>
      <c r="N190" s="249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6" t="s">
        <v>146</v>
      </c>
      <c r="AU190" s="16" t="s">
        <v>85</v>
      </c>
    </row>
    <row r="191" s="2" customFormat="1" ht="21.75" customHeight="1">
      <c r="A191" s="39"/>
      <c r="B191" s="40"/>
      <c r="C191" s="232" t="s">
        <v>297</v>
      </c>
      <c r="D191" s="232" t="s">
        <v>140</v>
      </c>
      <c r="E191" s="233" t="s">
        <v>298</v>
      </c>
      <c r="F191" s="234" t="s">
        <v>299</v>
      </c>
      <c r="G191" s="235" t="s">
        <v>164</v>
      </c>
      <c r="H191" s="236">
        <v>251.80000000000001</v>
      </c>
      <c r="I191" s="237"/>
      <c r="J191" s="238">
        <f>ROUND(I191*H191,2)</f>
        <v>0</v>
      </c>
      <c r="K191" s="239"/>
      <c r="L191" s="42"/>
      <c r="M191" s="240" t="s">
        <v>1</v>
      </c>
      <c r="N191" s="241" t="s">
        <v>42</v>
      </c>
      <c r="O191" s="92"/>
      <c r="P191" s="242">
        <f>O191*H191</f>
        <v>0</v>
      </c>
      <c r="Q191" s="242">
        <v>0.34190999999999999</v>
      </c>
      <c r="R191" s="242">
        <f>Q191*H191</f>
        <v>86.092938000000004</v>
      </c>
      <c r="S191" s="242">
        <v>0</v>
      </c>
      <c r="T191" s="24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4" t="s">
        <v>186</v>
      </c>
      <c r="AT191" s="244" t="s">
        <v>140</v>
      </c>
      <c r="AU191" s="244" t="s">
        <v>85</v>
      </c>
      <c r="AY191" s="16" t="s">
        <v>139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6" t="s">
        <v>85</v>
      </c>
      <c r="BK191" s="144">
        <f>ROUND(I191*H191,2)</f>
        <v>0</v>
      </c>
      <c r="BL191" s="16" t="s">
        <v>186</v>
      </c>
      <c r="BM191" s="244" t="s">
        <v>300</v>
      </c>
    </row>
    <row r="192" s="2" customFormat="1">
      <c r="A192" s="39"/>
      <c r="B192" s="40"/>
      <c r="C192" s="41"/>
      <c r="D192" s="245" t="s">
        <v>146</v>
      </c>
      <c r="E192" s="41"/>
      <c r="F192" s="246" t="s">
        <v>301</v>
      </c>
      <c r="G192" s="41"/>
      <c r="H192" s="41"/>
      <c r="I192" s="247"/>
      <c r="J192" s="41"/>
      <c r="K192" s="41"/>
      <c r="L192" s="42"/>
      <c r="M192" s="248"/>
      <c r="N192" s="249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6" t="s">
        <v>146</v>
      </c>
      <c r="AU192" s="16" t="s">
        <v>85</v>
      </c>
    </row>
    <row r="193" s="13" customFormat="1">
      <c r="A193" s="13"/>
      <c r="B193" s="250"/>
      <c r="C193" s="251"/>
      <c r="D193" s="245" t="s">
        <v>199</v>
      </c>
      <c r="E193" s="252" t="s">
        <v>1</v>
      </c>
      <c r="F193" s="253" t="s">
        <v>302</v>
      </c>
      <c r="G193" s="251"/>
      <c r="H193" s="254">
        <v>12</v>
      </c>
      <c r="I193" s="255"/>
      <c r="J193" s="251"/>
      <c r="K193" s="251"/>
      <c r="L193" s="256"/>
      <c r="M193" s="257"/>
      <c r="N193" s="258"/>
      <c r="O193" s="258"/>
      <c r="P193" s="258"/>
      <c r="Q193" s="258"/>
      <c r="R193" s="258"/>
      <c r="S193" s="258"/>
      <c r="T193" s="25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0" t="s">
        <v>199</v>
      </c>
      <c r="AU193" s="260" t="s">
        <v>85</v>
      </c>
      <c r="AV193" s="13" t="s">
        <v>87</v>
      </c>
      <c r="AW193" s="13" t="s">
        <v>32</v>
      </c>
      <c r="AX193" s="13" t="s">
        <v>77</v>
      </c>
      <c r="AY193" s="260" t="s">
        <v>139</v>
      </c>
    </row>
    <row r="194" s="13" customFormat="1">
      <c r="A194" s="13"/>
      <c r="B194" s="250"/>
      <c r="C194" s="251"/>
      <c r="D194" s="245" t="s">
        <v>199</v>
      </c>
      <c r="E194" s="252" t="s">
        <v>1</v>
      </c>
      <c r="F194" s="253" t="s">
        <v>303</v>
      </c>
      <c r="G194" s="251"/>
      <c r="H194" s="254">
        <v>227.80000000000001</v>
      </c>
      <c r="I194" s="255"/>
      <c r="J194" s="251"/>
      <c r="K194" s="251"/>
      <c r="L194" s="256"/>
      <c r="M194" s="257"/>
      <c r="N194" s="258"/>
      <c r="O194" s="258"/>
      <c r="P194" s="258"/>
      <c r="Q194" s="258"/>
      <c r="R194" s="258"/>
      <c r="S194" s="258"/>
      <c r="T194" s="25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0" t="s">
        <v>199</v>
      </c>
      <c r="AU194" s="260" t="s">
        <v>85</v>
      </c>
      <c r="AV194" s="13" t="s">
        <v>87</v>
      </c>
      <c r="AW194" s="13" t="s">
        <v>32</v>
      </c>
      <c r="AX194" s="13" t="s">
        <v>77</v>
      </c>
      <c r="AY194" s="260" t="s">
        <v>139</v>
      </c>
    </row>
    <row r="195" s="13" customFormat="1">
      <c r="A195" s="13"/>
      <c r="B195" s="250"/>
      <c r="C195" s="251"/>
      <c r="D195" s="245" t="s">
        <v>199</v>
      </c>
      <c r="E195" s="252" t="s">
        <v>1</v>
      </c>
      <c r="F195" s="253" t="s">
        <v>304</v>
      </c>
      <c r="G195" s="251"/>
      <c r="H195" s="254">
        <v>12</v>
      </c>
      <c r="I195" s="255"/>
      <c r="J195" s="251"/>
      <c r="K195" s="251"/>
      <c r="L195" s="256"/>
      <c r="M195" s="257"/>
      <c r="N195" s="258"/>
      <c r="O195" s="258"/>
      <c r="P195" s="258"/>
      <c r="Q195" s="258"/>
      <c r="R195" s="258"/>
      <c r="S195" s="258"/>
      <c r="T195" s="25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0" t="s">
        <v>199</v>
      </c>
      <c r="AU195" s="260" t="s">
        <v>85</v>
      </c>
      <c r="AV195" s="13" t="s">
        <v>87</v>
      </c>
      <c r="AW195" s="13" t="s">
        <v>32</v>
      </c>
      <c r="AX195" s="13" t="s">
        <v>77</v>
      </c>
      <c r="AY195" s="260" t="s">
        <v>139</v>
      </c>
    </row>
    <row r="196" s="14" customFormat="1">
      <c r="A196" s="14"/>
      <c r="B196" s="272"/>
      <c r="C196" s="273"/>
      <c r="D196" s="245" t="s">
        <v>199</v>
      </c>
      <c r="E196" s="274" t="s">
        <v>1</v>
      </c>
      <c r="F196" s="275" t="s">
        <v>305</v>
      </c>
      <c r="G196" s="273"/>
      <c r="H196" s="276">
        <v>251.80000000000001</v>
      </c>
      <c r="I196" s="277"/>
      <c r="J196" s="273"/>
      <c r="K196" s="273"/>
      <c r="L196" s="278"/>
      <c r="M196" s="279"/>
      <c r="N196" s="280"/>
      <c r="O196" s="280"/>
      <c r="P196" s="280"/>
      <c r="Q196" s="280"/>
      <c r="R196" s="280"/>
      <c r="S196" s="280"/>
      <c r="T196" s="28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82" t="s">
        <v>199</v>
      </c>
      <c r="AU196" s="282" t="s">
        <v>85</v>
      </c>
      <c r="AV196" s="14" t="s">
        <v>144</v>
      </c>
      <c r="AW196" s="14" t="s">
        <v>32</v>
      </c>
      <c r="AX196" s="14" t="s">
        <v>85</v>
      </c>
      <c r="AY196" s="282" t="s">
        <v>139</v>
      </c>
    </row>
    <row r="197" s="2" customFormat="1" ht="21.75" customHeight="1">
      <c r="A197" s="39"/>
      <c r="B197" s="40"/>
      <c r="C197" s="232" t="s">
        <v>306</v>
      </c>
      <c r="D197" s="232" t="s">
        <v>140</v>
      </c>
      <c r="E197" s="233" t="s">
        <v>307</v>
      </c>
      <c r="F197" s="234" t="s">
        <v>308</v>
      </c>
      <c r="G197" s="235" t="s">
        <v>164</v>
      </c>
      <c r="H197" s="236">
        <v>251.80000000000001</v>
      </c>
      <c r="I197" s="237"/>
      <c r="J197" s="238">
        <f>ROUND(I197*H197,2)</f>
        <v>0</v>
      </c>
      <c r="K197" s="239"/>
      <c r="L197" s="42"/>
      <c r="M197" s="240" t="s">
        <v>1</v>
      </c>
      <c r="N197" s="241" t="s">
        <v>42</v>
      </c>
      <c r="O197" s="92"/>
      <c r="P197" s="242">
        <f>O197*H197</f>
        <v>0</v>
      </c>
      <c r="Q197" s="242">
        <v>0.51907000000000003</v>
      </c>
      <c r="R197" s="242">
        <f>Q197*H197</f>
        <v>130.70182600000001</v>
      </c>
      <c r="S197" s="242">
        <v>0</v>
      </c>
      <c r="T197" s="24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4" t="s">
        <v>186</v>
      </c>
      <c r="AT197" s="244" t="s">
        <v>140</v>
      </c>
      <c r="AU197" s="244" t="s">
        <v>85</v>
      </c>
      <c r="AY197" s="16" t="s">
        <v>139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6" t="s">
        <v>85</v>
      </c>
      <c r="BK197" s="144">
        <f>ROUND(I197*H197,2)</f>
        <v>0</v>
      </c>
      <c r="BL197" s="16" t="s">
        <v>186</v>
      </c>
      <c r="BM197" s="244" t="s">
        <v>309</v>
      </c>
    </row>
    <row r="198" s="2" customFormat="1">
      <c r="A198" s="39"/>
      <c r="B198" s="40"/>
      <c r="C198" s="41"/>
      <c r="D198" s="245" t="s">
        <v>146</v>
      </c>
      <c r="E198" s="41"/>
      <c r="F198" s="246" t="s">
        <v>310</v>
      </c>
      <c r="G198" s="41"/>
      <c r="H198" s="41"/>
      <c r="I198" s="247"/>
      <c r="J198" s="41"/>
      <c r="K198" s="41"/>
      <c r="L198" s="42"/>
      <c r="M198" s="248"/>
      <c r="N198" s="249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6" t="s">
        <v>146</v>
      </c>
      <c r="AU198" s="16" t="s">
        <v>85</v>
      </c>
    </row>
    <row r="199" s="13" customFormat="1">
      <c r="A199" s="13"/>
      <c r="B199" s="250"/>
      <c r="C199" s="251"/>
      <c r="D199" s="245" t="s">
        <v>199</v>
      </c>
      <c r="E199" s="252" t="s">
        <v>1</v>
      </c>
      <c r="F199" s="253" t="s">
        <v>302</v>
      </c>
      <c r="G199" s="251"/>
      <c r="H199" s="254">
        <v>12</v>
      </c>
      <c r="I199" s="255"/>
      <c r="J199" s="251"/>
      <c r="K199" s="251"/>
      <c r="L199" s="256"/>
      <c r="M199" s="257"/>
      <c r="N199" s="258"/>
      <c r="O199" s="258"/>
      <c r="P199" s="258"/>
      <c r="Q199" s="258"/>
      <c r="R199" s="258"/>
      <c r="S199" s="258"/>
      <c r="T199" s="25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0" t="s">
        <v>199</v>
      </c>
      <c r="AU199" s="260" t="s">
        <v>85</v>
      </c>
      <c r="AV199" s="13" t="s">
        <v>87</v>
      </c>
      <c r="AW199" s="13" t="s">
        <v>32</v>
      </c>
      <c r="AX199" s="13" t="s">
        <v>77</v>
      </c>
      <c r="AY199" s="260" t="s">
        <v>139</v>
      </c>
    </row>
    <row r="200" s="13" customFormat="1">
      <c r="A200" s="13"/>
      <c r="B200" s="250"/>
      <c r="C200" s="251"/>
      <c r="D200" s="245" t="s">
        <v>199</v>
      </c>
      <c r="E200" s="252" t="s">
        <v>1</v>
      </c>
      <c r="F200" s="253" t="s">
        <v>303</v>
      </c>
      <c r="G200" s="251"/>
      <c r="H200" s="254">
        <v>227.80000000000001</v>
      </c>
      <c r="I200" s="255"/>
      <c r="J200" s="251"/>
      <c r="K200" s="251"/>
      <c r="L200" s="256"/>
      <c r="M200" s="257"/>
      <c r="N200" s="258"/>
      <c r="O200" s="258"/>
      <c r="P200" s="258"/>
      <c r="Q200" s="258"/>
      <c r="R200" s="258"/>
      <c r="S200" s="258"/>
      <c r="T200" s="25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0" t="s">
        <v>199</v>
      </c>
      <c r="AU200" s="260" t="s">
        <v>85</v>
      </c>
      <c r="AV200" s="13" t="s">
        <v>87</v>
      </c>
      <c r="AW200" s="13" t="s">
        <v>32</v>
      </c>
      <c r="AX200" s="13" t="s">
        <v>77</v>
      </c>
      <c r="AY200" s="260" t="s">
        <v>139</v>
      </c>
    </row>
    <row r="201" s="13" customFormat="1">
      <c r="A201" s="13"/>
      <c r="B201" s="250"/>
      <c r="C201" s="251"/>
      <c r="D201" s="245" t="s">
        <v>199</v>
      </c>
      <c r="E201" s="252" t="s">
        <v>1</v>
      </c>
      <c r="F201" s="253" t="s">
        <v>304</v>
      </c>
      <c r="G201" s="251"/>
      <c r="H201" s="254">
        <v>12</v>
      </c>
      <c r="I201" s="255"/>
      <c r="J201" s="251"/>
      <c r="K201" s="251"/>
      <c r="L201" s="256"/>
      <c r="M201" s="257"/>
      <c r="N201" s="258"/>
      <c r="O201" s="258"/>
      <c r="P201" s="258"/>
      <c r="Q201" s="258"/>
      <c r="R201" s="258"/>
      <c r="S201" s="258"/>
      <c r="T201" s="25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0" t="s">
        <v>199</v>
      </c>
      <c r="AU201" s="260" t="s">
        <v>85</v>
      </c>
      <c r="AV201" s="13" t="s">
        <v>87</v>
      </c>
      <c r="AW201" s="13" t="s">
        <v>32</v>
      </c>
      <c r="AX201" s="13" t="s">
        <v>77</v>
      </c>
      <c r="AY201" s="260" t="s">
        <v>139</v>
      </c>
    </row>
    <row r="202" s="14" customFormat="1">
      <c r="A202" s="14"/>
      <c r="B202" s="272"/>
      <c r="C202" s="273"/>
      <c r="D202" s="245" t="s">
        <v>199</v>
      </c>
      <c r="E202" s="274" t="s">
        <v>1</v>
      </c>
      <c r="F202" s="275" t="s">
        <v>305</v>
      </c>
      <c r="G202" s="273"/>
      <c r="H202" s="276">
        <v>251.80000000000001</v>
      </c>
      <c r="I202" s="277"/>
      <c r="J202" s="273"/>
      <c r="K202" s="273"/>
      <c r="L202" s="278"/>
      <c r="M202" s="279"/>
      <c r="N202" s="280"/>
      <c r="O202" s="280"/>
      <c r="P202" s="280"/>
      <c r="Q202" s="280"/>
      <c r="R202" s="280"/>
      <c r="S202" s="280"/>
      <c r="T202" s="28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82" t="s">
        <v>199</v>
      </c>
      <c r="AU202" s="282" t="s">
        <v>85</v>
      </c>
      <c r="AV202" s="14" t="s">
        <v>144</v>
      </c>
      <c r="AW202" s="14" t="s">
        <v>32</v>
      </c>
      <c r="AX202" s="14" t="s">
        <v>85</v>
      </c>
      <c r="AY202" s="282" t="s">
        <v>139</v>
      </c>
    </row>
    <row r="203" s="2" customFormat="1" ht="33" customHeight="1">
      <c r="A203" s="39"/>
      <c r="B203" s="40"/>
      <c r="C203" s="232" t="s">
        <v>311</v>
      </c>
      <c r="D203" s="232" t="s">
        <v>140</v>
      </c>
      <c r="E203" s="233" t="s">
        <v>312</v>
      </c>
      <c r="F203" s="234" t="s">
        <v>313</v>
      </c>
      <c r="G203" s="235" t="s">
        <v>143</v>
      </c>
      <c r="H203" s="236">
        <v>3797</v>
      </c>
      <c r="I203" s="237"/>
      <c r="J203" s="238">
        <f>ROUND(I203*H203,2)</f>
        <v>0</v>
      </c>
      <c r="K203" s="239"/>
      <c r="L203" s="42"/>
      <c r="M203" s="240" t="s">
        <v>1</v>
      </c>
      <c r="N203" s="241" t="s">
        <v>42</v>
      </c>
      <c r="O203" s="92"/>
      <c r="P203" s="242">
        <f>O203*H203</f>
        <v>0</v>
      </c>
      <c r="Q203" s="242">
        <v>0.00577</v>
      </c>
      <c r="R203" s="242">
        <f>Q203*H203</f>
        <v>21.90869</v>
      </c>
      <c r="S203" s="242">
        <v>0</v>
      </c>
      <c r="T203" s="24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4" t="s">
        <v>144</v>
      </c>
      <c r="AT203" s="244" t="s">
        <v>140</v>
      </c>
      <c r="AU203" s="244" t="s">
        <v>85</v>
      </c>
      <c r="AY203" s="16" t="s">
        <v>139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6" t="s">
        <v>85</v>
      </c>
      <c r="BK203" s="144">
        <f>ROUND(I203*H203,2)</f>
        <v>0</v>
      </c>
      <c r="BL203" s="16" t="s">
        <v>144</v>
      </c>
      <c r="BM203" s="244" t="s">
        <v>314</v>
      </c>
    </row>
    <row r="204" s="2" customFormat="1">
      <c r="A204" s="39"/>
      <c r="B204" s="40"/>
      <c r="C204" s="41"/>
      <c r="D204" s="245" t="s">
        <v>146</v>
      </c>
      <c r="E204" s="41"/>
      <c r="F204" s="246" t="s">
        <v>315</v>
      </c>
      <c r="G204" s="41"/>
      <c r="H204" s="41"/>
      <c r="I204" s="247"/>
      <c r="J204" s="41"/>
      <c r="K204" s="41"/>
      <c r="L204" s="42"/>
      <c r="M204" s="248"/>
      <c r="N204" s="249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6" t="s">
        <v>146</v>
      </c>
      <c r="AU204" s="16" t="s">
        <v>85</v>
      </c>
    </row>
    <row r="205" s="13" customFormat="1">
      <c r="A205" s="13"/>
      <c r="B205" s="250"/>
      <c r="C205" s="251"/>
      <c r="D205" s="245" t="s">
        <v>199</v>
      </c>
      <c r="E205" s="252" t="s">
        <v>1</v>
      </c>
      <c r="F205" s="253" t="s">
        <v>316</v>
      </c>
      <c r="G205" s="251"/>
      <c r="H205" s="254">
        <v>3797</v>
      </c>
      <c r="I205" s="255"/>
      <c r="J205" s="251"/>
      <c r="K205" s="251"/>
      <c r="L205" s="256"/>
      <c r="M205" s="257"/>
      <c r="N205" s="258"/>
      <c r="O205" s="258"/>
      <c r="P205" s="258"/>
      <c r="Q205" s="258"/>
      <c r="R205" s="258"/>
      <c r="S205" s="258"/>
      <c r="T205" s="25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0" t="s">
        <v>199</v>
      </c>
      <c r="AU205" s="260" t="s">
        <v>85</v>
      </c>
      <c r="AV205" s="13" t="s">
        <v>87</v>
      </c>
      <c r="AW205" s="13" t="s">
        <v>32</v>
      </c>
      <c r="AX205" s="13" t="s">
        <v>85</v>
      </c>
      <c r="AY205" s="260" t="s">
        <v>139</v>
      </c>
    </row>
    <row r="206" s="2" customFormat="1" ht="16.5" customHeight="1">
      <c r="A206" s="39"/>
      <c r="B206" s="40"/>
      <c r="C206" s="261" t="s">
        <v>317</v>
      </c>
      <c r="D206" s="261" t="s">
        <v>245</v>
      </c>
      <c r="E206" s="262" t="s">
        <v>318</v>
      </c>
      <c r="F206" s="263" t="s">
        <v>319</v>
      </c>
      <c r="G206" s="264" t="s">
        <v>143</v>
      </c>
      <c r="H206" s="265">
        <v>3797</v>
      </c>
      <c r="I206" s="266"/>
      <c r="J206" s="267">
        <f>ROUND(I206*H206,2)</f>
        <v>0</v>
      </c>
      <c r="K206" s="268"/>
      <c r="L206" s="269"/>
      <c r="M206" s="270" t="s">
        <v>1</v>
      </c>
      <c r="N206" s="271" t="s">
        <v>42</v>
      </c>
      <c r="O206" s="92"/>
      <c r="P206" s="242">
        <f>O206*H206</f>
        <v>0</v>
      </c>
      <c r="Q206" s="242">
        <v>0.01</v>
      </c>
      <c r="R206" s="242">
        <f>Q206*H206</f>
        <v>37.969999999999999</v>
      </c>
      <c r="S206" s="242">
        <v>0</v>
      </c>
      <c r="T206" s="24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4" t="s">
        <v>186</v>
      </c>
      <c r="AT206" s="244" t="s">
        <v>245</v>
      </c>
      <c r="AU206" s="244" t="s">
        <v>85</v>
      </c>
      <c r="AY206" s="16" t="s">
        <v>139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6" t="s">
        <v>85</v>
      </c>
      <c r="BK206" s="144">
        <f>ROUND(I206*H206,2)</f>
        <v>0</v>
      </c>
      <c r="BL206" s="16" t="s">
        <v>186</v>
      </c>
      <c r="BM206" s="244" t="s">
        <v>320</v>
      </c>
    </row>
    <row r="207" s="2" customFormat="1">
      <c r="A207" s="39"/>
      <c r="B207" s="40"/>
      <c r="C207" s="41"/>
      <c r="D207" s="245" t="s">
        <v>146</v>
      </c>
      <c r="E207" s="41"/>
      <c r="F207" s="246" t="s">
        <v>319</v>
      </c>
      <c r="G207" s="41"/>
      <c r="H207" s="41"/>
      <c r="I207" s="247"/>
      <c r="J207" s="41"/>
      <c r="K207" s="41"/>
      <c r="L207" s="42"/>
      <c r="M207" s="248"/>
      <c r="N207" s="249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6" t="s">
        <v>146</v>
      </c>
      <c r="AU207" s="16" t="s">
        <v>85</v>
      </c>
    </row>
    <row r="208" s="12" customFormat="1" ht="25.92" customHeight="1">
      <c r="A208" s="12"/>
      <c r="B208" s="218"/>
      <c r="C208" s="219"/>
      <c r="D208" s="220" t="s">
        <v>76</v>
      </c>
      <c r="E208" s="221" t="s">
        <v>161</v>
      </c>
      <c r="F208" s="221" t="s">
        <v>321</v>
      </c>
      <c r="G208" s="219"/>
      <c r="H208" s="219"/>
      <c r="I208" s="222"/>
      <c r="J208" s="223">
        <f>BK208</f>
        <v>0</v>
      </c>
      <c r="K208" s="219"/>
      <c r="L208" s="224"/>
      <c r="M208" s="225"/>
      <c r="N208" s="226"/>
      <c r="O208" s="226"/>
      <c r="P208" s="227">
        <f>SUM(P209:P251)</f>
        <v>0</v>
      </c>
      <c r="Q208" s="226"/>
      <c r="R208" s="227">
        <f>SUM(R209:R251)</f>
        <v>5785.9364699999996</v>
      </c>
      <c r="S208" s="226"/>
      <c r="T208" s="228">
        <f>SUM(T209:T251)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29" t="s">
        <v>85</v>
      </c>
      <c r="AT208" s="230" t="s">
        <v>76</v>
      </c>
      <c r="AU208" s="230" t="s">
        <v>77</v>
      </c>
      <c r="AY208" s="229" t="s">
        <v>139</v>
      </c>
      <c r="BK208" s="231">
        <f>SUM(BK209:BK251)</f>
        <v>0</v>
      </c>
    </row>
    <row r="209" s="2" customFormat="1" ht="33" customHeight="1">
      <c r="A209" s="39"/>
      <c r="B209" s="40"/>
      <c r="C209" s="232" t="s">
        <v>322</v>
      </c>
      <c r="D209" s="232" t="s">
        <v>140</v>
      </c>
      <c r="E209" s="233" t="s">
        <v>323</v>
      </c>
      <c r="F209" s="234" t="s">
        <v>324</v>
      </c>
      <c r="G209" s="235" t="s">
        <v>164</v>
      </c>
      <c r="H209" s="236">
        <v>5073.2799999999997</v>
      </c>
      <c r="I209" s="237"/>
      <c r="J209" s="238">
        <f>ROUND(I209*H209,2)</f>
        <v>0</v>
      </c>
      <c r="K209" s="239"/>
      <c r="L209" s="42"/>
      <c r="M209" s="240" t="s">
        <v>1</v>
      </c>
      <c r="N209" s="241" t="s">
        <v>42</v>
      </c>
      <c r="O209" s="92"/>
      <c r="P209" s="242">
        <f>O209*H209</f>
        <v>0</v>
      </c>
      <c r="Q209" s="242">
        <v>0.10373</v>
      </c>
      <c r="R209" s="242">
        <f>Q209*H209</f>
        <v>526.25133440000002</v>
      </c>
      <c r="S209" s="242">
        <v>0</v>
      </c>
      <c r="T209" s="24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4" t="s">
        <v>144</v>
      </c>
      <c r="AT209" s="244" t="s">
        <v>140</v>
      </c>
      <c r="AU209" s="244" t="s">
        <v>85</v>
      </c>
      <c r="AY209" s="16" t="s">
        <v>139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6" t="s">
        <v>85</v>
      </c>
      <c r="BK209" s="144">
        <f>ROUND(I209*H209,2)</f>
        <v>0</v>
      </c>
      <c r="BL209" s="16" t="s">
        <v>144</v>
      </c>
      <c r="BM209" s="244" t="s">
        <v>325</v>
      </c>
    </row>
    <row r="210" s="2" customFormat="1">
      <c r="A210" s="39"/>
      <c r="B210" s="40"/>
      <c r="C210" s="41"/>
      <c r="D210" s="245" t="s">
        <v>146</v>
      </c>
      <c r="E210" s="41"/>
      <c r="F210" s="246" t="s">
        <v>326</v>
      </c>
      <c r="G210" s="41"/>
      <c r="H210" s="41"/>
      <c r="I210" s="247"/>
      <c r="J210" s="41"/>
      <c r="K210" s="41"/>
      <c r="L210" s="42"/>
      <c r="M210" s="248"/>
      <c r="N210" s="249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6" t="s">
        <v>146</v>
      </c>
      <c r="AU210" s="16" t="s">
        <v>85</v>
      </c>
    </row>
    <row r="211" s="2" customFormat="1" ht="21.75" customHeight="1">
      <c r="A211" s="39"/>
      <c r="B211" s="40"/>
      <c r="C211" s="232" t="s">
        <v>327</v>
      </c>
      <c r="D211" s="232" t="s">
        <v>140</v>
      </c>
      <c r="E211" s="233" t="s">
        <v>328</v>
      </c>
      <c r="F211" s="234" t="s">
        <v>329</v>
      </c>
      <c r="G211" s="235" t="s">
        <v>164</v>
      </c>
      <c r="H211" s="236">
        <v>5197.8000000000002</v>
      </c>
      <c r="I211" s="237"/>
      <c r="J211" s="238">
        <f>ROUND(I211*H211,2)</f>
        <v>0</v>
      </c>
      <c r="K211" s="239"/>
      <c r="L211" s="42"/>
      <c r="M211" s="240" t="s">
        <v>1</v>
      </c>
      <c r="N211" s="241" t="s">
        <v>42</v>
      </c>
      <c r="O211" s="92"/>
      <c r="P211" s="242">
        <f>O211*H211</f>
        <v>0</v>
      </c>
      <c r="Q211" s="242">
        <v>0.00071000000000000002</v>
      </c>
      <c r="R211" s="242">
        <f>Q211*H211</f>
        <v>3.6904380000000003</v>
      </c>
      <c r="S211" s="242">
        <v>0</v>
      </c>
      <c r="T211" s="243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4" t="s">
        <v>144</v>
      </c>
      <c r="AT211" s="244" t="s">
        <v>140</v>
      </c>
      <c r="AU211" s="244" t="s">
        <v>85</v>
      </c>
      <c r="AY211" s="16" t="s">
        <v>139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6" t="s">
        <v>85</v>
      </c>
      <c r="BK211" s="144">
        <f>ROUND(I211*H211,2)</f>
        <v>0</v>
      </c>
      <c r="BL211" s="16" t="s">
        <v>144</v>
      </c>
      <c r="BM211" s="244" t="s">
        <v>330</v>
      </c>
    </row>
    <row r="212" s="2" customFormat="1">
      <c r="A212" s="39"/>
      <c r="B212" s="40"/>
      <c r="C212" s="41"/>
      <c r="D212" s="245" t="s">
        <v>146</v>
      </c>
      <c r="E212" s="41"/>
      <c r="F212" s="246" t="s">
        <v>331</v>
      </c>
      <c r="G212" s="41"/>
      <c r="H212" s="41"/>
      <c r="I212" s="247"/>
      <c r="J212" s="41"/>
      <c r="K212" s="41"/>
      <c r="L212" s="42"/>
      <c r="M212" s="248"/>
      <c r="N212" s="249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6" t="s">
        <v>146</v>
      </c>
      <c r="AU212" s="16" t="s">
        <v>85</v>
      </c>
    </row>
    <row r="213" s="2" customFormat="1" ht="33" customHeight="1">
      <c r="A213" s="39"/>
      <c r="B213" s="40"/>
      <c r="C213" s="232" t="s">
        <v>332</v>
      </c>
      <c r="D213" s="232" t="s">
        <v>140</v>
      </c>
      <c r="E213" s="233" t="s">
        <v>333</v>
      </c>
      <c r="F213" s="234" t="s">
        <v>334</v>
      </c>
      <c r="G213" s="235" t="s">
        <v>164</v>
      </c>
      <c r="H213" s="236">
        <v>5197.8000000000002</v>
      </c>
      <c r="I213" s="237"/>
      <c r="J213" s="238">
        <f>ROUND(I213*H213,2)</f>
        <v>0</v>
      </c>
      <c r="K213" s="239"/>
      <c r="L213" s="42"/>
      <c r="M213" s="240" t="s">
        <v>1</v>
      </c>
      <c r="N213" s="241" t="s">
        <v>42</v>
      </c>
      <c r="O213" s="92"/>
      <c r="P213" s="242">
        <f>O213*H213</f>
        <v>0</v>
      </c>
      <c r="Q213" s="242">
        <v>0.18462999999999999</v>
      </c>
      <c r="R213" s="242">
        <f>Q213*H213</f>
        <v>959.66981399999997</v>
      </c>
      <c r="S213" s="242">
        <v>0</v>
      </c>
      <c r="T213" s="24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4" t="s">
        <v>186</v>
      </c>
      <c r="AT213" s="244" t="s">
        <v>140</v>
      </c>
      <c r="AU213" s="244" t="s">
        <v>85</v>
      </c>
      <c r="AY213" s="16" t="s">
        <v>139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6" t="s">
        <v>85</v>
      </c>
      <c r="BK213" s="144">
        <f>ROUND(I213*H213,2)</f>
        <v>0</v>
      </c>
      <c r="BL213" s="16" t="s">
        <v>186</v>
      </c>
      <c r="BM213" s="244" t="s">
        <v>335</v>
      </c>
    </row>
    <row r="214" s="2" customFormat="1">
      <c r="A214" s="39"/>
      <c r="B214" s="40"/>
      <c r="C214" s="41"/>
      <c r="D214" s="245" t="s">
        <v>146</v>
      </c>
      <c r="E214" s="41"/>
      <c r="F214" s="246" t="s">
        <v>336</v>
      </c>
      <c r="G214" s="41"/>
      <c r="H214" s="41"/>
      <c r="I214" s="247"/>
      <c r="J214" s="41"/>
      <c r="K214" s="41"/>
      <c r="L214" s="42"/>
      <c r="M214" s="248"/>
      <c r="N214" s="249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6" t="s">
        <v>146</v>
      </c>
      <c r="AU214" s="16" t="s">
        <v>85</v>
      </c>
    </row>
    <row r="215" s="2" customFormat="1" ht="21.75" customHeight="1">
      <c r="A215" s="39"/>
      <c r="B215" s="40"/>
      <c r="C215" s="232" t="s">
        <v>337</v>
      </c>
      <c r="D215" s="232" t="s">
        <v>140</v>
      </c>
      <c r="E215" s="233" t="s">
        <v>338</v>
      </c>
      <c r="F215" s="234" t="s">
        <v>339</v>
      </c>
      <c r="G215" s="235" t="s">
        <v>164</v>
      </c>
      <c r="H215" s="236">
        <v>5469.4799999999996</v>
      </c>
      <c r="I215" s="237"/>
      <c r="J215" s="238">
        <f>ROUND(I215*H215,2)</f>
        <v>0</v>
      </c>
      <c r="K215" s="239"/>
      <c r="L215" s="42"/>
      <c r="M215" s="240" t="s">
        <v>1</v>
      </c>
      <c r="N215" s="241" t="s">
        <v>42</v>
      </c>
      <c r="O215" s="92"/>
      <c r="P215" s="242">
        <f>O215*H215</f>
        <v>0</v>
      </c>
      <c r="Q215" s="242">
        <v>0.39100000000000001</v>
      </c>
      <c r="R215" s="242">
        <f>Q215*H215</f>
        <v>2138.5666799999999</v>
      </c>
      <c r="S215" s="242">
        <v>0</v>
      </c>
      <c r="T215" s="24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4" t="s">
        <v>186</v>
      </c>
      <c r="AT215" s="244" t="s">
        <v>140</v>
      </c>
      <c r="AU215" s="244" t="s">
        <v>85</v>
      </c>
      <c r="AY215" s="16" t="s">
        <v>139</v>
      </c>
      <c r="BE215" s="144">
        <f>IF(N215="základní",J215,0)</f>
        <v>0</v>
      </c>
      <c r="BF215" s="144">
        <f>IF(N215="snížená",J215,0)</f>
        <v>0</v>
      </c>
      <c r="BG215" s="144">
        <f>IF(N215="zákl. přenesená",J215,0)</f>
        <v>0</v>
      </c>
      <c r="BH215" s="144">
        <f>IF(N215="sníž. přenesená",J215,0)</f>
        <v>0</v>
      </c>
      <c r="BI215" s="144">
        <f>IF(N215="nulová",J215,0)</f>
        <v>0</v>
      </c>
      <c r="BJ215" s="16" t="s">
        <v>85</v>
      </c>
      <c r="BK215" s="144">
        <f>ROUND(I215*H215,2)</f>
        <v>0</v>
      </c>
      <c r="BL215" s="16" t="s">
        <v>186</v>
      </c>
      <c r="BM215" s="244" t="s">
        <v>340</v>
      </c>
    </row>
    <row r="216" s="2" customFormat="1">
      <c r="A216" s="39"/>
      <c r="B216" s="40"/>
      <c r="C216" s="41"/>
      <c r="D216" s="245" t="s">
        <v>146</v>
      </c>
      <c r="E216" s="41"/>
      <c r="F216" s="246" t="s">
        <v>341</v>
      </c>
      <c r="G216" s="41"/>
      <c r="H216" s="41"/>
      <c r="I216" s="247"/>
      <c r="J216" s="41"/>
      <c r="K216" s="41"/>
      <c r="L216" s="42"/>
      <c r="M216" s="248"/>
      <c r="N216" s="249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6" t="s">
        <v>146</v>
      </c>
      <c r="AU216" s="16" t="s">
        <v>85</v>
      </c>
    </row>
    <row r="217" s="2" customFormat="1" ht="16.5" customHeight="1">
      <c r="A217" s="39"/>
      <c r="B217" s="40"/>
      <c r="C217" s="232" t="s">
        <v>342</v>
      </c>
      <c r="D217" s="232" t="s">
        <v>140</v>
      </c>
      <c r="E217" s="233" t="s">
        <v>343</v>
      </c>
      <c r="F217" s="234" t="s">
        <v>344</v>
      </c>
      <c r="G217" s="235" t="s">
        <v>164</v>
      </c>
      <c r="H217" s="236">
        <v>5831.7200000000003</v>
      </c>
      <c r="I217" s="237"/>
      <c r="J217" s="238">
        <f>ROUND(I217*H217,2)</f>
        <v>0</v>
      </c>
      <c r="K217" s="239"/>
      <c r="L217" s="42"/>
      <c r="M217" s="240" t="s">
        <v>1</v>
      </c>
      <c r="N217" s="241" t="s">
        <v>42</v>
      </c>
      <c r="O217" s="92"/>
      <c r="P217" s="242">
        <f>O217*H217</f>
        <v>0</v>
      </c>
      <c r="Q217" s="242">
        <v>0.34499999999999997</v>
      </c>
      <c r="R217" s="242">
        <f>Q217*H217</f>
        <v>2011.9433999999999</v>
      </c>
      <c r="S217" s="242">
        <v>0</v>
      </c>
      <c r="T217" s="243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4" t="s">
        <v>186</v>
      </c>
      <c r="AT217" s="244" t="s">
        <v>140</v>
      </c>
      <c r="AU217" s="244" t="s">
        <v>85</v>
      </c>
      <c r="AY217" s="16" t="s">
        <v>139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6" t="s">
        <v>85</v>
      </c>
      <c r="BK217" s="144">
        <f>ROUND(I217*H217,2)</f>
        <v>0</v>
      </c>
      <c r="BL217" s="16" t="s">
        <v>186</v>
      </c>
      <c r="BM217" s="244" t="s">
        <v>345</v>
      </c>
    </row>
    <row r="218" s="2" customFormat="1">
      <c r="A218" s="39"/>
      <c r="B218" s="40"/>
      <c r="C218" s="41"/>
      <c r="D218" s="245" t="s">
        <v>146</v>
      </c>
      <c r="E218" s="41"/>
      <c r="F218" s="246" t="s">
        <v>346</v>
      </c>
      <c r="G218" s="41"/>
      <c r="H218" s="41"/>
      <c r="I218" s="247"/>
      <c r="J218" s="41"/>
      <c r="K218" s="41"/>
      <c r="L218" s="42"/>
      <c r="M218" s="248"/>
      <c r="N218" s="249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6" t="s">
        <v>146</v>
      </c>
      <c r="AU218" s="16" t="s">
        <v>85</v>
      </c>
    </row>
    <row r="219" s="2" customFormat="1" ht="33" customHeight="1">
      <c r="A219" s="39"/>
      <c r="B219" s="40"/>
      <c r="C219" s="232" t="s">
        <v>347</v>
      </c>
      <c r="D219" s="232" t="s">
        <v>140</v>
      </c>
      <c r="E219" s="233" t="s">
        <v>348</v>
      </c>
      <c r="F219" s="234" t="s">
        <v>349</v>
      </c>
      <c r="G219" s="235" t="s">
        <v>164</v>
      </c>
      <c r="H219" s="236">
        <v>6633.5200000000004</v>
      </c>
      <c r="I219" s="237"/>
      <c r="J219" s="238">
        <f>ROUND(I219*H219,2)</f>
        <v>0</v>
      </c>
      <c r="K219" s="239"/>
      <c r="L219" s="42"/>
      <c r="M219" s="240" t="s">
        <v>1</v>
      </c>
      <c r="N219" s="241" t="s">
        <v>42</v>
      </c>
      <c r="O219" s="92"/>
      <c r="P219" s="242">
        <f>O219*H219</f>
        <v>0</v>
      </c>
      <c r="Q219" s="242">
        <v>0</v>
      </c>
      <c r="R219" s="242">
        <f>Q219*H219</f>
        <v>0</v>
      </c>
      <c r="S219" s="242">
        <v>0</v>
      </c>
      <c r="T219" s="24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4" t="s">
        <v>186</v>
      </c>
      <c r="AT219" s="244" t="s">
        <v>140</v>
      </c>
      <c r="AU219" s="244" t="s">
        <v>85</v>
      </c>
      <c r="AY219" s="16" t="s">
        <v>139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6" t="s">
        <v>85</v>
      </c>
      <c r="BK219" s="144">
        <f>ROUND(I219*H219,2)</f>
        <v>0</v>
      </c>
      <c r="BL219" s="16" t="s">
        <v>186</v>
      </c>
      <c r="BM219" s="244" t="s">
        <v>350</v>
      </c>
    </row>
    <row r="220" s="2" customFormat="1">
      <c r="A220" s="39"/>
      <c r="B220" s="40"/>
      <c r="C220" s="41"/>
      <c r="D220" s="245" t="s">
        <v>146</v>
      </c>
      <c r="E220" s="41"/>
      <c r="F220" s="246" t="s">
        <v>351</v>
      </c>
      <c r="G220" s="41"/>
      <c r="H220" s="41"/>
      <c r="I220" s="247"/>
      <c r="J220" s="41"/>
      <c r="K220" s="41"/>
      <c r="L220" s="42"/>
      <c r="M220" s="248"/>
      <c r="N220" s="249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6" t="s">
        <v>146</v>
      </c>
      <c r="AU220" s="16" t="s">
        <v>85</v>
      </c>
    </row>
    <row r="221" s="2" customFormat="1" ht="21.75" customHeight="1">
      <c r="A221" s="39"/>
      <c r="B221" s="40"/>
      <c r="C221" s="261" t="s">
        <v>352</v>
      </c>
      <c r="D221" s="261" t="s">
        <v>245</v>
      </c>
      <c r="E221" s="262" t="s">
        <v>353</v>
      </c>
      <c r="F221" s="263" t="s">
        <v>354</v>
      </c>
      <c r="G221" s="264" t="s">
        <v>225</v>
      </c>
      <c r="H221" s="265">
        <v>53.067999999999998</v>
      </c>
      <c r="I221" s="266"/>
      <c r="J221" s="267">
        <f>ROUND(I221*H221,2)</f>
        <v>0</v>
      </c>
      <c r="K221" s="268"/>
      <c r="L221" s="269"/>
      <c r="M221" s="270" t="s">
        <v>1</v>
      </c>
      <c r="N221" s="271" t="s">
        <v>42</v>
      </c>
      <c r="O221" s="92"/>
      <c r="P221" s="242">
        <f>O221*H221</f>
        <v>0</v>
      </c>
      <c r="Q221" s="242">
        <v>1</v>
      </c>
      <c r="R221" s="242">
        <f>Q221*H221</f>
        <v>53.067999999999998</v>
      </c>
      <c r="S221" s="242">
        <v>0</v>
      </c>
      <c r="T221" s="243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4" t="s">
        <v>186</v>
      </c>
      <c r="AT221" s="244" t="s">
        <v>245</v>
      </c>
      <c r="AU221" s="244" t="s">
        <v>85</v>
      </c>
      <c r="AY221" s="16" t="s">
        <v>139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6" t="s">
        <v>85</v>
      </c>
      <c r="BK221" s="144">
        <f>ROUND(I221*H221,2)</f>
        <v>0</v>
      </c>
      <c r="BL221" s="16" t="s">
        <v>186</v>
      </c>
      <c r="BM221" s="244" t="s">
        <v>355</v>
      </c>
    </row>
    <row r="222" s="2" customFormat="1">
      <c r="A222" s="39"/>
      <c r="B222" s="40"/>
      <c r="C222" s="41"/>
      <c r="D222" s="245" t="s">
        <v>146</v>
      </c>
      <c r="E222" s="41"/>
      <c r="F222" s="246" t="s">
        <v>354</v>
      </c>
      <c r="G222" s="41"/>
      <c r="H222" s="41"/>
      <c r="I222" s="247"/>
      <c r="J222" s="41"/>
      <c r="K222" s="41"/>
      <c r="L222" s="42"/>
      <c r="M222" s="248"/>
      <c r="N222" s="249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6" t="s">
        <v>146</v>
      </c>
      <c r="AU222" s="16" t="s">
        <v>85</v>
      </c>
    </row>
    <row r="223" s="13" customFormat="1">
      <c r="A223" s="13"/>
      <c r="B223" s="250"/>
      <c r="C223" s="251"/>
      <c r="D223" s="245" t="s">
        <v>199</v>
      </c>
      <c r="E223" s="252" t="s">
        <v>1</v>
      </c>
      <c r="F223" s="253" t="s">
        <v>356</v>
      </c>
      <c r="G223" s="251"/>
      <c r="H223" s="254">
        <v>53.067999999999998</v>
      </c>
      <c r="I223" s="255"/>
      <c r="J223" s="251"/>
      <c r="K223" s="251"/>
      <c r="L223" s="256"/>
      <c r="M223" s="257"/>
      <c r="N223" s="258"/>
      <c r="O223" s="258"/>
      <c r="P223" s="258"/>
      <c r="Q223" s="258"/>
      <c r="R223" s="258"/>
      <c r="S223" s="258"/>
      <c r="T223" s="25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0" t="s">
        <v>199</v>
      </c>
      <c r="AU223" s="260" t="s">
        <v>85</v>
      </c>
      <c r="AV223" s="13" t="s">
        <v>87</v>
      </c>
      <c r="AW223" s="13" t="s">
        <v>32</v>
      </c>
      <c r="AX223" s="13" t="s">
        <v>85</v>
      </c>
      <c r="AY223" s="260" t="s">
        <v>139</v>
      </c>
    </row>
    <row r="224" s="2" customFormat="1" ht="21.75" customHeight="1">
      <c r="A224" s="39"/>
      <c r="B224" s="40"/>
      <c r="C224" s="261" t="s">
        <v>357</v>
      </c>
      <c r="D224" s="261" t="s">
        <v>245</v>
      </c>
      <c r="E224" s="262" t="s">
        <v>358</v>
      </c>
      <c r="F224" s="263" t="s">
        <v>359</v>
      </c>
      <c r="G224" s="264" t="s">
        <v>360</v>
      </c>
      <c r="H224" s="265">
        <v>38.5</v>
      </c>
      <c r="I224" s="266"/>
      <c r="J224" s="267">
        <f>ROUND(I224*H224,2)</f>
        <v>0</v>
      </c>
      <c r="K224" s="268"/>
      <c r="L224" s="269"/>
      <c r="M224" s="270" t="s">
        <v>1</v>
      </c>
      <c r="N224" s="271" t="s">
        <v>42</v>
      </c>
      <c r="O224" s="92"/>
      <c r="P224" s="242">
        <f>O224*H224</f>
        <v>0</v>
      </c>
      <c r="Q224" s="242">
        <v>0.048300000000000003</v>
      </c>
      <c r="R224" s="242">
        <f>Q224*H224</f>
        <v>1.85955</v>
      </c>
      <c r="S224" s="242">
        <v>0</v>
      </c>
      <c r="T224" s="24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4" t="s">
        <v>186</v>
      </c>
      <c r="AT224" s="244" t="s">
        <v>245</v>
      </c>
      <c r="AU224" s="244" t="s">
        <v>85</v>
      </c>
      <c r="AY224" s="16" t="s">
        <v>139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6" t="s">
        <v>85</v>
      </c>
      <c r="BK224" s="144">
        <f>ROUND(I224*H224,2)</f>
        <v>0</v>
      </c>
      <c r="BL224" s="16" t="s">
        <v>186</v>
      </c>
      <c r="BM224" s="244" t="s">
        <v>361</v>
      </c>
    </row>
    <row r="225" s="2" customFormat="1">
      <c r="A225" s="39"/>
      <c r="B225" s="40"/>
      <c r="C225" s="41"/>
      <c r="D225" s="245" t="s">
        <v>146</v>
      </c>
      <c r="E225" s="41"/>
      <c r="F225" s="246" t="s">
        <v>359</v>
      </c>
      <c r="G225" s="41"/>
      <c r="H225" s="41"/>
      <c r="I225" s="247"/>
      <c r="J225" s="41"/>
      <c r="K225" s="41"/>
      <c r="L225" s="42"/>
      <c r="M225" s="248"/>
      <c r="N225" s="249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6" t="s">
        <v>146</v>
      </c>
      <c r="AU225" s="16" t="s">
        <v>85</v>
      </c>
    </row>
    <row r="226" s="2" customFormat="1" ht="33" customHeight="1">
      <c r="A226" s="39"/>
      <c r="B226" s="40"/>
      <c r="C226" s="232" t="s">
        <v>362</v>
      </c>
      <c r="D226" s="232" t="s">
        <v>140</v>
      </c>
      <c r="E226" s="233" t="s">
        <v>363</v>
      </c>
      <c r="F226" s="234" t="s">
        <v>364</v>
      </c>
      <c r="G226" s="235" t="s">
        <v>360</v>
      </c>
      <c r="H226" s="236">
        <v>38.5</v>
      </c>
      <c r="I226" s="237"/>
      <c r="J226" s="238">
        <f>ROUND(I226*H226,2)</f>
        <v>0</v>
      </c>
      <c r="K226" s="239"/>
      <c r="L226" s="42"/>
      <c r="M226" s="240" t="s">
        <v>1</v>
      </c>
      <c r="N226" s="241" t="s">
        <v>42</v>
      </c>
      <c r="O226" s="92"/>
      <c r="P226" s="242">
        <f>O226*H226</f>
        <v>0</v>
      </c>
      <c r="Q226" s="242">
        <v>0.1295</v>
      </c>
      <c r="R226" s="242">
        <f>Q226*H226</f>
        <v>4.9857500000000003</v>
      </c>
      <c r="S226" s="242">
        <v>0</v>
      </c>
      <c r="T226" s="24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4" t="s">
        <v>144</v>
      </c>
      <c r="AT226" s="244" t="s">
        <v>140</v>
      </c>
      <c r="AU226" s="244" t="s">
        <v>85</v>
      </c>
      <c r="AY226" s="16" t="s">
        <v>139</v>
      </c>
      <c r="BE226" s="144">
        <f>IF(N226="základní",J226,0)</f>
        <v>0</v>
      </c>
      <c r="BF226" s="144">
        <f>IF(N226="snížená",J226,0)</f>
        <v>0</v>
      </c>
      <c r="BG226" s="144">
        <f>IF(N226="zákl. přenesená",J226,0)</f>
        <v>0</v>
      </c>
      <c r="BH226" s="144">
        <f>IF(N226="sníž. přenesená",J226,0)</f>
        <v>0</v>
      </c>
      <c r="BI226" s="144">
        <f>IF(N226="nulová",J226,0)</f>
        <v>0</v>
      </c>
      <c r="BJ226" s="16" t="s">
        <v>85</v>
      </c>
      <c r="BK226" s="144">
        <f>ROUND(I226*H226,2)</f>
        <v>0</v>
      </c>
      <c r="BL226" s="16" t="s">
        <v>144</v>
      </c>
      <c r="BM226" s="244" t="s">
        <v>365</v>
      </c>
    </row>
    <row r="227" s="2" customFormat="1">
      <c r="A227" s="39"/>
      <c r="B227" s="40"/>
      <c r="C227" s="41"/>
      <c r="D227" s="245" t="s">
        <v>146</v>
      </c>
      <c r="E227" s="41"/>
      <c r="F227" s="246" t="s">
        <v>366</v>
      </c>
      <c r="G227" s="41"/>
      <c r="H227" s="41"/>
      <c r="I227" s="247"/>
      <c r="J227" s="41"/>
      <c r="K227" s="41"/>
      <c r="L227" s="42"/>
      <c r="M227" s="248"/>
      <c r="N227" s="249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6" t="s">
        <v>146</v>
      </c>
      <c r="AU227" s="16" t="s">
        <v>85</v>
      </c>
    </row>
    <row r="228" s="2" customFormat="1" ht="21.75" customHeight="1">
      <c r="A228" s="39"/>
      <c r="B228" s="40"/>
      <c r="C228" s="232" t="s">
        <v>367</v>
      </c>
      <c r="D228" s="232" t="s">
        <v>140</v>
      </c>
      <c r="E228" s="233" t="s">
        <v>368</v>
      </c>
      <c r="F228" s="234" t="s">
        <v>369</v>
      </c>
      <c r="G228" s="235" t="s">
        <v>164</v>
      </c>
      <c r="H228" s="236">
        <v>20</v>
      </c>
      <c r="I228" s="237"/>
      <c r="J228" s="238">
        <f>ROUND(I228*H228,2)</f>
        <v>0</v>
      </c>
      <c r="K228" s="239"/>
      <c r="L228" s="42"/>
      <c r="M228" s="240" t="s">
        <v>1</v>
      </c>
      <c r="N228" s="241" t="s">
        <v>42</v>
      </c>
      <c r="O228" s="92"/>
      <c r="P228" s="242">
        <f>O228*H228</f>
        <v>0</v>
      </c>
      <c r="Q228" s="242">
        <v>0.108</v>
      </c>
      <c r="R228" s="242">
        <f>Q228*H228</f>
        <v>2.1600000000000001</v>
      </c>
      <c r="S228" s="242">
        <v>0</v>
      </c>
      <c r="T228" s="243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4" t="s">
        <v>186</v>
      </c>
      <c r="AT228" s="244" t="s">
        <v>140</v>
      </c>
      <c r="AU228" s="244" t="s">
        <v>85</v>
      </c>
      <c r="AY228" s="16" t="s">
        <v>139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6" t="s">
        <v>85</v>
      </c>
      <c r="BK228" s="144">
        <f>ROUND(I228*H228,2)</f>
        <v>0</v>
      </c>
      <c r="BL228" s="16" t="s">
        <v>186</v>
      </c>
      <c r="BM228" s="244" t="s">
        <v>370</v>
      </c>
    </row>
    <row r="229" s="2" customFormat="1">
      <c r="A229" s="39"/>
      <c r="B229" s="40"/>
      <c r="C229" s="41"/>
      <c r="D229" s="245" t="s">
        <v>146</v>
      </c>
      <c r="E229" s="41"/>
      <c r="F229" s="246" t="s">
        <v>371</v>
      </c>
      <c r="G229" s="41"/>
      <c r="H229" s="41"/>
      <c r="I229" s="247"/>
      <c r="J229" s="41"/>
      <c r="K229" s="41"/>
      <c r="L229" s="42"/>
      <c r="M229" s="248"/>
      <c r="N229" s="249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6" t="s">
        <v>146</v>
      </c>
      <c r="AU229" s="16" t="s">
        <v>85</v>
      </c>
    </row>
    <row r="230" s="2" customFormat="1" ht="21.75" customHeight="1">
      <c r="A230" s="39"/>
      <c r="B230" s="40"/>
      <c r="C230" s="232" t="s">
        <v>372</v>
      </c>
      <c r="D230" s="232" t="s">
        <v>140</v>
      </c>
      <c r="E230" s="233" t="s">
        <v>373</v>
      </c>
      <c r="F230" s="234" t="s">
        <v>374</v>
      </c>
      <c r="G230" s="235" t="s">
        <v>360</v>
      </c>
      <c r="H230" s="236">
        <v>179.09999999999999</v>
      </c>
      <c r="I230" s="237"/>
      <c r="J230" s="238">
        <f>ROUND(I230*H230,2)</f>
        <v>0</v>
      </c>
      <c r="K230" s="239"/>
      <c r="L230" s="42"/>
      <c r="M230" s="240" t="s">
        <v>1</v>
      </c>
      <c r="N230" s="241" t="s">
        <v>42</v>
      </c>
      <c r="O230" s="92"/>
      <c r="P230" s="242">
        <f>O230*H230</f>
        <v>0</v>
      </c>
      <c r="Q230" s="242">
        <v>0.0035999999999999999</v>
      </c>
      <c r="R230" s="242">
        <f>Q230*H230</f>
        <v>0.64476</v>
      </c>
      <c r="S230" s="242">
        <v>0</v>
      </c>
      <c r="T230" s="243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4" t="s">
        <v>144</v>
      </c>
      <c r="AT230" s="244" t="s">
        <v>140</v>
      </c>
      <c r="AU230" s="244" t="s">
        <v>85</v>
      </c>
      <c r="AY230" s="16" t="s">
        <v>139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6" t="s">
        <v>85</v>
      </c>
      <c r="BK230" s="144">
        <f>ROUND(I230*H230,2)</f>
        <v>0</v>
      </c>
      <c r="BL230" s="16" t="s">
        <v>144</v>
      </c>
      <c r="BM230" s="244" t="s">
        <v>375</v>
      </c>
    </row>
    <row r="231" s="2" customFormat="1">
      <c r="A231" s="39"/>
      <c r="B231" s="40"/>
      <c r="C231" s="41"/>
      <c r="D231" s="245" t="s">
        <v>146</v>
      </c>
      <c r="E231" s="41"/>
      <c r="F231" s="246" t="s">
        <v>376</v>
      </c>
      <c r="G231" s="41"/>
      <c r="H231" s="41"/>
      <c r="I231" s="247"/>
      <c r="J231" s="41"/>
      <c r="K231" s="41"/>
      <c r="L231" s="42"/>
      <c r="M231" s="248"/>
      <c r="N231" s="249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6" t="s">
        <v>146</v>
      </c>
      <c r="AU231" s="16" t="s">
        <v>85</v>
      </c>
    </row>
    <row r="232" s="2" customFormat="1" ht="16.5" customHeight="1">
      <c r="A232" s="39"/>
      <c r="B232" s="40"/>
      <c r="C232" s="232" t="s">
        <v>377</v>
      </c>
      <c r="D232" s="232" t="s">
        <v>140</v>
      </c>
      <c r="E232" s="233" t="s">
        <v>378</v>
      </c>
      <c r="F232" s="234" t="s">
        <v>379</v>
      </c>
      <c r="G232" s="235" t="s">
        <v>164</v>
      </c>
      <c r="H232" s="236">
        <v>1132</v>
      </c>
      <c r="I232" s="237"/>
      <c r="J232" s="238">
        <f>ROUND(I232*H232,2)</f>
        <v>0</v>
      </c>
      <c r="K232" s="239"/>
      <c r="L232" s="42"/>
      <c r="M232" s="240" t="s">
        <v>1</v>
      </c>
      <c r="N232" s="241" t="s">
        <v>42</v>
      </c>
      <c r="O232" s="92"/>
      <c r="P232" s="242">
        <f>O232*H232</f>
        <v>0</v>
      </c>
      <c r="Q232" s="242">
        <v>0</v>
      </c>
      <c r="R232" s="242">
        <f>Q232*H232</f>
        <v>0</v>
      </c>
      <c r="S232" s="242">
        <v>0</v>
      </c>
      <c r="T232" s="24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4" t="s">
        <v>144</v>
      </c>
      <c r="AT232" s="244" t="s">
        <v>140</v>
      </c>
      <c r="AU232" s="244" t="s">
        <v>85</v>
      </c>
      <c r="AY232" s="16" t="s">
        <v>139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6" t="s">
        <v>85</v>
      </c>
      <c r="BK232" s="144">
        <f>ROUND(I232*H232,2)</f>
        <v>0</v>
      </c>
      <c r="BL232" s="16" t="s">
        <v>144</v>
      </c>
      <c r="BM232" s="244" t="s">
        <v>380</v>
      </c>
    </row>
    <row r="233" s="2" customFormat="1">
      <c r="A233" s="39"/>
      <c r="B233" s="40"/>
      <c r="C233" s="41"/>
      <c r="D233" s="245" t="s">
        <v>146</v>
      </c>
      <c r="E233" s="41"/>
      <c r="F233" s="246" t="s">
        <v>381</v>
      </c>
      <c r="G233" s="41"/>
      <c r="H233" s="41"/>
      <c r="I233" s="247"/>
      <c r="J233" s="41"/>
      <c r="K233" s="41"/>
      <c r="L233" s="42"/>
      <c r="M233" s="248"/>
      <c r="N233" s="249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6" t="s">
        <v>146</v>
      </c>
      <c r="AU233" s="16" t="s">
        <v>85</v>
      </c>
    </row>
    <row r="234" s="13" customFormat="1">
      <c r="A234" s="13"/>
      <c r="B234" s="250"/>
      <c r="C234" s="251"/>
      <c r="D234" s="245" t="s">
        <v>199</v>
      </c>
      <c r="E234" s="252" t="s">
        <v>1</v>
      </c>
      <c r="F234" s="253" t="s">
        <v>382</v>
      </c>
      <c r="G234" s="251"/>
      <c r="H234" s="254">
        <v>1132</v>
      </c>
      <c r="I234" s="255"/>
      <c r="J234" s="251"/>
      <c r="K234" s="251"/>
      <c r="L234" s="256"/>
      <c r="M234" s="257"/>
      <c r="N234" s="258"/>
      <c r="O234" s="258"/>
      <c r="P234" s="258"/>
      <c r="Q234" s="258"/>
      <c r="R234" s="258"/>
      <c r="S234" s="258"/>
      <c r="T234" s="25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0" t="s">
        <v>199</v>
      </c>
      <c r="AU234" s="260" t="s">
        <v>85</v>
      </c>
      <c r="AV234" s="13" t="s">
        <v>87</v>
      </c>
      <c r="AW234" s="13" t="s">
        <v>32</v>
      </c>
      <c r="AX234" s="13" t="s">
        <v>85</v>
      </c>
      <c r="AY234" s="260" t="s">
        <v>139</v>
      </c>
    </row>
    <row r="235" s="2" customFormat="1" ht="16.5" customHeight="1">
      <c r="A235" s="39"/>
      <c r="B235" s="40"/>
      <c r="C235" s="232" t="s">
        <v>383</v>
      </c>
      <c r="D235" s="232" t="s">
        <v>140</v>
      </c>
      <c r="E235" s="233" t="s">
        <v>384</v>
      </c>
      <c r="F235" s="234" t="s">
        <v>385</v>
      </c>
      <c r="G235" s="235" t="s">
        <v>175</v>
      </c>
      <c r="H235" s="236">
        <v>498.07999999999998</v>
      </c>
      <c r="I235" s="237"/>
      <c r="J235" s="238">
        <f>ROUND(I235*H235,2)</f>
        <v>0</v>
      </c>
      <c r="K235" s="239"/>
      <c r="L235" s="42"/>
      <c r="M235" s="240" t="s">
        <v>1</v>
      </c>
      <c r="N235" s="241" t="s">
        <v>42</v>
      </c>
      <c r="O235" s="92"/>
      <c r="P235" s="242">
        <f>O235*H235</f>
        <v>0</v>
      </c>
      <c r="Q235" s="242">
        <v>0</v>
      </c>
      <c r="R235" s="242">
        <f>Q235*H235</f>
        <v>0</v>
      </c>
      <c r="S235" s="242">
        <v>0</v>
      </c>
      <c r="T235" s="243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4" t="s">
        <v>186</v>
      </c>
      <c r="AT235" s="244" t="s">
        <v>140</v>
      </c>
      <c r="AU235" s="244" t="s">
        <v>85</v>
      </c>
      <c r="AY235" s="16" t="s">
        <v>139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6" t="s">
        <v>85</v>
      </c>
      <c r="BK235" s="144">
        <f>ROUND(I235*H235,2)</f>
        <v>0</v>
      </c>
      <c r="BL235" s="16" t="s">
        <v>186</v>
      </c>
      <c r="BM235" s="244" t="s">
        <v>386</v>
      </c>
    </row>
    <row r="236" s="2" customFormat="1">
      <c r="A236" s="39"/>
      <c r="B236" s="40"/>
      <c r="C236" s="41"/>
      <c r="D236" s="245" t="s">
        <v>146</v>
      </c>
      <c r="E236" s="41"/>
      <c r="F236" s="246" t="s">
        <v>387</v>
      </c>
      <c r="G236" s="41"/>
      <c r="H236" s="41"/>
      <c r="I236" s="247"/>
      <c r="J236" s="41"/>
      <c r="K236" s="41"/>
      <c r="L236" s="42"/>
      <c r="M236" s="248"/>
      <c r="N236" s="249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6" t="s">
        <v>146</v>
      </c>
      <c r="AU236" s="16" t="s">
        <v>85</v>
      </c>
    </row>
    <row r="237" s="2" customFormat="1" ht="16.5" customHeight="1">
      <c r="A237" s="39"/>
      <c r="B237" s="40"/>
      <c r="C237" s="232" t="s">
        <v>388</v>
      </c>
      <c r="D237" s="232" t="s">
        <v>140</v>
      </c>
      <c r="E237" s="233" t="s">
        <v>389</v>
      </c>
      <c r="F237" s="234" t="s">
        <v>390</v>
      </c>
      <c r="G237" s="235" t="s">
        <v>164</v>
      </c>
      <c r="H237" s="236">
        <v>5469.4799999999996</v>
      </c>
      <c r="I237" s="237"/>
      <c r="J237" s="238">
        <f>ROUND(I237*H237,2)</f>
        <v>0</v>
      </c>
      <c r="K237" s="239"/>
      <c r="L237" s="42"/>
      <c r="M237" s="240" t="s">
        <v>1</v>
      </c>
      <c r="N237" s="241" t="s">
        <v>42</v>
      </c>
      <c r="O237" s="92"/>
      <c r="P237" s="242">
        <f>O237*H237</f>
        <v>0</v>
      </c>
      <c r="Q237" s="242">
        <v>0.0070699999999999999</v>
      </c>
      <c r="R237" s="242">
        <f>Q237*H237</f>
        <v>38.669223599999995</v>
      </c>
      <c r="S237" s="242">
        <v>0</v>
      </c>
      <c r="T237" s="243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4" t="s">
        <v>186</v>
      </c>
      <c r="AT237" s="244" t="s">
        <v>140</v>
      </c>
      <c r="AU237" s="244" t="s">
        <v>85</v>
      </c>
      <c r="AY237" s="16" t="s">
        <v>139</v>
      </c>
      <c r="BE237" s="144">
        <f>IF(N237="základní",J237,0)</f>
        <v>0</v>
      </c>
      <c r="BF237" s="144">
        <f>IF(N237="snížená",J237,0)</f>
        <v>0</v>
      </c>
      <c r="BG237" s="144">
        <f>IF(N237="zákl. přenesená",J237,0)</f>
        <v>0</v>
      </c>
      <c r="BH237" s="144">
        <f>IF(N237="sníž. přenesená",J237,0)</f>
        <v>0</v>
      </c>
      <c r="BI237" s="144">
        <f>IF(N237="nulová",J237,0)</f>
        <v>0</v>
      </c>
      <c r="BJ237" s="16" t="s">
        <v>85</v>
      </c>
      <c r="BK237" s="144">
        <f>ROUND(I237*H237,2)</f>
        <v>0</v>
      </c>
      <c r="BL237" s="16" t="s">
        <v>186</v>
      </c>
      <c r="BM237" s="244" t="s">
        <v>391</v>
      </c>
    </row>
    <row r="238" s="2" customFormat="1">
      <c r="A238" s="39"/>
      <c r="B238" s="40"/>
      <c r="C238" s="41"/>
      <c r="D238" s="245" t="s">
        <v>146</v>
      </c>
      <c r="E238" s="41"/>
      <c r="F238" s="246" t="s">
        <v>392</v>
      </c>
      <c r="G238" s="41"/>
      <c r="H238" s="41"/>
      <c r="I238" s="247"/>
      <c r="J238" s="41"/>
      <c r="K238" s="41"/>
      <c r="L238" s="42"/>
      <c r="M238" s="248"/>
      <c r="N238" s="249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6" t="s">
        <v>146</v>
      </c>
      <c r="AU238" s="16" t="s">
        <v>85</v>
      </c>
    </row>
    <row r="239" s="2" customFormat="1" ht="16.5" customHeight="1">
      <c r="A239" s="39"/>
      <c r="B239" s="40"/>
      <c r="C239" s="232" t="s">
        <v>393</v>
      </c>
      <c r="D239" s="232" t="s">
        <v>140</v>
      </c>
      <c r="E239" s="233" t="s">
        <v>394</v>
      </c>
      <c r="F239" s="234" t="s">
        <v>395</v>
      </c>
      <c r="G239" s="235" t="s">
        <v>360</v>
      </c>
      <c r="H239" s="236">
        <v>120</v>
      </c>
      <c r="I239" s="237"/>
      <c r="J239" s="238">
        <f>ROUND(I239*H239,2)</f>
        <v>0</v>
      </c>
      <c r="K239" s="239"/>
      <c r="L239" s="42"/>
      <c r="M239" s="240" t="s">
        <v>1</v>
      </c>
      <c r="N239" s="241" t="s">
        <v>42</v>
      </c>
      <c r="O239" s="92"/>
      <c r="P239" s="242">
        <f>O239*H239</f>
        <v>0</v>
      </c>
      <c r="Q239" s="242">
        <v>0.10956000000000001</v>
      </c>
      <c r="R239" s="242">
        <f>Q239*H239</f>
        <v>13.1472</v>
      </c>
      <c r="S239" s="242">
        <v>0</v>
      </c>
      <c r="T239" s="243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4" t="s">
        <v>144</v>
      </c>
      <c r="AT239" s="244" t="s">
        <v>140</v>
      </c>
      <c r="AU239" s="244" t="s">
        <v>85</v>
      </c>
      <c r="AY239" s="16" t="s">
        <v>139</v>
      </c>
      <c r="BE239" s="144">
        <f>IF(N239="základní",J239,0)</f>
        <v>0</v>
      </c>
      <c r="BF239" s="144">
        <f>IF(N239="snížená",J239,0)</f>
        <v>0</v>
      </c>
      <c r="BG239" s="144">
        <f>IF(N239="zákl. přenesená",J239,0)</f>
        <v>0</v>
      </c>
      <c r="BH239" s="144">
        <f>IF(N239="sníž. přenesená",J239,0)</f>
        <v>0</v>
      </c>
      <c r="BI239" s="144">
        <f>IF(N239="nulová",J239,0)</f>
        <v>0</v>
      </c>
      <c r="BJ239" s="16" t="s">
        <v>85</v>
      </c>
      <c r="BK239" s="144">
        <f>ROUND(I239*H239,2)</f>
        <v>0</v>
      </c>
      <c r="BL239" s="16" t="s">
        <v>144</v>
      </c>
      <c r="BM239" s="244" t="s">
        <v>396</v>
      </c>
    </row>
    <row r="240" s="2" customFormat="1">
      <c r="A240" s="39"/>
      <c r="B240" s="40"/>
      <c r="C240" s="41"/>
      <c r="D240" s="245" t="s">
        <v>146</v>
      </c>
      <c r="E240" s="41"/>
      <c r="F240" s="246" t="s">
        <v>397</v>
      </c>
      <c r="G240" s="41"/>
      <c r="H240" s="41"/>
      <c r="I240" s="247"/>
      <c r="J240" s="41"/>
      <c r="K240" s="41"/>
      <c r="L240" s="42"/>
      <c r="M240" s="248"/>
      <c r="N240" s="249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6" t="s">
        <v>146</v>
      </c>
      <c r="AU240" s="16" t="s">
        <v>85</v>
      </c>
    </row>
    <row r="241" s="2" customFormat="1" ht="21.75" customHeight="1">
      <c r="A241" s="39"/>
      <c r="B241" s="40"/>
      <c r="C241" s="232" t="s">
        <v>398</v>
      </c>
      <c r="D241" s="232" t="s">
        <v>140</v>
      </c>
      <c r="E241" s="233" t="s">
        <v>399</v>
      </c>
      <c r="F241" s="234" t="s">
        <v>400</v>
      </c>
      <c r="G241" s="235" t="s">
        <v>143</v>
      </c>
      <c r="H241" s="236">
        <v>3</v>
      </c>
      <c r="I241" s="237"/>
      <c r="J241" s="238">
        <f>ROUND(I241*H241,2)</f>
        <v>0</v>
      </c>
      <c r="K241" s="239"/>
      <c r="L241" s="42"/>
      <c r="M241" s="240" t="s">
        <v>1</v>
      </c>
      <c r="N241" s="241" t="s">
        <v>42</v>
      </c>
      <c r="O241" s="92"/>
      <c r="P241" s="242">
        <f>O241*H241</f>
        <v>0</v>
      </c>
      <c r="Q241" s="242">
        <v>0</v>
      </c>
      <c r="R241" s="242">
        <f>Q241*H241</f>
        <v>0</v>
      </c>
      <c r="S241" s="242">
        <v>0</v>
      </c>
      <c r="T241" s="243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4" t="s">
        <v>144</v>
      </c>
      <c r="AT241" s="244" t="s">
        <v>140</v>
      </c>
      <c r="AU241" s="244" t="s">
        <v>85</v>
      </c>
      <c r="AY241" s="16" t="s">
        <v>139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6" t="s">
        <v>85</v>
      </c>
      <c r="BK241" s="144">
        <f>ROUND(I241*H241,2)</f>
        <v>0</v>
      </c>
      <c r="BL241" s="16" t="s">
        <v>144</v>
      </c>
      <c r="BM241" s="244" t="s">
        <v>401</v>
      </c>
    </row>
    <row r="242" s="2" customFormat="1">
      <c r="A242" s="39"/>
      <c r="B242" s="40"/>
      <c r="C242" s="41"/>
      <c r="D242" s="245" t="s">
        <v>146</v>
      </c>
      <c r="E242" s="41"/>
      <c r="F242" s="246" t="s">
        <v>402</v>
      </c>
      <c r="G242" s="41"/>
      <c r="H242" s="41"/>
      <c r="I242" s="247"/>
      <c r="J242" s="41"/>
      <c r="K242" s="41"/>
      <c r="L242" s="42"/>
      <c r="M242" s="248"/>
      <c r="N242" s="249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6" t="s">
        <v>146</v>
      </c>
      <c r="AU242" s="16" t="s">
        <v>85</v>
      </c>
    </row>
    <row r="243" s="2" customFormat="1" ht="21.75" customHeight="1">
      <c r="A243" s="39"/>
      <c r="B243" s="40"/>
      <c r="C243" s="261" t="s">
        <v>403</v>
      </c>
      <c r="D243" s="261" t="s">
        <v>245</v>
      </c>
      <c r="E243" s="262" t="s">
        <v>404</v>
      </c>
      <c r="F243" s="263" t="s">
        <v>405</v>
      </c>
      <c r="G243" s="264" t="s">
        <v>360</v>
      </c>
      <c r="H243" s="265">
        <v>12</v>
      </c>
      <c r="I243" s="266"/>
      <c r="J243" s="267">
        <f>ROUND(I243*H243,2)</f>
        <v>0</v>
      </c>
      <c r="K243" s="268"/>
      <c r="L243" s="269"/>
      <c r="M243" s="270" t="s">
        <v>1</v>
      </c>
      <c r="N243" s="271" t="s">
        <v>42</v>
      </c>
      <c r="O243" s="92"/>
      <c r="P243" s="242">
        <f>O243*H243</f>
        <v>0</v>
      </c>
      <c r="Q243" s="242">
        <v>0</v>
      </c>
      <c r="R243" s="242">
        <f>Q243*H243</f>
        <v>0</v>
      </c>
      <c r="S243" s="242">
        <v>0</v>
      </c>
      <c r="T243" s="243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4" t="s">
        <v>178</v>
      </c>
      <c r="AT243" s="244" t="s">
        <v>245</v>
      </c>
      <c r="AU243" s="244" t="s">
        <v>85</v>
      </c>
      <c r="AY243" s="16" t="s">
        <v>139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6" t="s">
        <v>85</v>
      </c>
      <c r="BK243" s="144">
        <f>ROUND(I243*H243,2)</f>
        <v>0</v>
      </c>
      <c r="BL243" s="16" t="s">
        <v>144</v>
      </c>
      <c r="BM243" s="244" t="s">
        <v>406</v>
      </c>
    </row>
    <row r="244" s="2" customFormat="1">
      <c r="A244" s="39"/>
      <c r="B244" s="40"/>
      <c r="C244" s="41"/>
      <c r="D244" s="245" t="s">
        <v>146</v>
      </c>
      <c r="E244" s="41"/>
      <c r="F244" s="246" t="s">
        <v>405</v>
      </c>
      <c r="G244" s="41"/>
      <c r="H244" s="41"/>
      <c r="I244" s="247"/>
      <c r="J244" s="41"/>
      <c r="K244" s="41"/>
      <c r="L244" s="42"/>
      <c r="M244" s="248"/>
      <c r="N244" s="249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6" t="s">
        <v>146</v>
      </c>
      <c r="AU244" s="16" t="s">
        <v>85</v>
      </c>
    </row>
    <row r="245" s="2" customFormat="1" ht="21.75" customHeight="1">
      <c r="A245" s="39"/>
      <c r="B245" s="40"/>
      <c r="C245" s="261" t="s">
        <v>407</v>
      </c>
      <c r="D245" s="261" t="s">
        <v>245</v>
      </c>
      <c r="E245" s="262" t="s">
        <v>408</v>
      </c>
      <c r="F245" s="263" t="s">
        <v>409</v>
      </c>
      <c r="G245" s="264" t="s">
        <v>143</v>
      </c>
      <c r="H245" s="265">
        <v>1</v>
      </c>
      <c r="I245" s="266"/>
      <c r="J245" s="267">
        <f>ROUND(I245*H245,2)</f>
        <v>0</v>
      </c>
      <c r="K245" s="268"/>
      <c r="L245" s="269"/>
      <c r="M245" s="270" t="s">
        <v>1</v>
      </c>
      <c r="N245" s="271" t="s">
        <v>42</v>
      </c>
      <c r="O245" s="92"/>
      <c r="P245" s="242">
        <f>O245*H245</f>
        <v>0</v>
      </c>
      <c r="Q245" s="242">
        <v>0.0025000000000000001</v>
      </c>
      <c r="R245" s="242">
        <f>Q245*H245</f>
        <v>0.0025000000000000001</v>
      </c>
      <c r="S245" s="242">
        <v>0</v>
      </c>
      <c r="T245" s="243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4" t="s">
        <v>186</v>
      </c>
      <c r="AT245" s="244" t="s">
        <v>245</v>
      </c>
      <c r="AU245" s="244" t="s">
        <v>85</v>
      </c>
      <c r="AY245" s="16" t="s">
        <v>139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6" t="s">
        <v>85</v>
      </c>
      <c r="BK245" s="144">
        <f>ROUND(I245*H245,2)</f>
        <v>0</v>
      </c>
      <c r="BL245" s="16" t="s">
        <v>186</v>
      </c>
      <c r="BM245" s="244" t="s">
        <v>410</v>
      </c>
    </row>
    <row r="246" s="2" customFormat="1">
      <c r="A246" s="39"/>
      <c r="B246" s="40"/>
      <c r="C246" s="41"/>
      <c r="D246" s="245" t="s">
        <v>146</v>
      </c>
      <c r="E246" s="41"/>
      <c r="F246" s="246" t="s">
        <v>409</v>
      </c>
      <c r="G246" s="41"/>
      <c r="H246" s="41"/>
      <c r="I246" s="247"/>
      <c r="J246" s="41"/>
      <c r="K246" s="41"/>
      <c r="L246" s="42"/>
      <c r="M246" s="248"/>
      <c r="N246" s="249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6" t="s">
        <v>146</v>
      </c>
      <c r="AU246" s="16" t="s">
        <v>85</v>
      </c>
    </row>
    <row r="247" s="2" customFormat="1" ht="16.5" customHeight="1">
      <c r="A247" s="39"/>
      <c r="B247" s="40"/>
      <c r="C247" s="261" t="s">
        <v>411</v>
      </c>
      <c r="D247" s="261" t="s">
        <v>245</v>
      </c>
      <c r="E247" s="262" t="s">
        <v>412</v>
      </c>
      <c r="F247" s="263" t="s">
        <v>413</v>
      </c>
      <c r="G247" s="264" t="s">
        <v>143</v>
      </c>
      <c r="H247" s="265">
        <v>2</v>
      </c>
      <c r="I247" s="266"/>
      <c r="J247" s="267">
        <f>ROUND(I247*H247,2)</f>
        <v>0</v>
      </c>
      <c r="K247" s="268"/>
      <c r="L247" s="269"/>
      <c r="M247" s="270" t="s">
        <v>1</v>
      </c>
      <c r="N247" s="271" t="s">
        <v>42</v>
      </c>
      <c r="O247" s="92"/>
      <c r="P247" s="242">
        <f>O247*H247</f>
        <v>0</v>
      </c>
      <c r="Q247" s="242">
        <v>0.0020999999999999999</v>
      </c>
      <c r="R247" s="242">
        <f>Q247*H247</f>
        <v>0.0041999999999999997</v>
      </c>
      <c r="S247" s="242">
        <v>0</v>
      </c>
      <c r="T247" s="243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4" t="s">
        <v>186</v>
      </c>
      <c r="AT247" s="244" t="s">
        <v>245</v>
      </c>
      <c r="AU247" s="244" t="s">
        <v>85</v>
      </c>
      <c r="AY247" s="16" t="s">
        <v>139</v>
      </c>
      <c r="BE247" s="144">
        <f>IF(N247="základní",J247,0)</f>
        <v>0</v>
      </c>
      <c r="BF247" s="144">
        <f>IF(N247="snížená",J247,0)</f>
        <v>0</v>
      </c>
      <c r="BG247" s="144">
        <f>IF(N247="zákl. přenesená",J247,0)</f>
        <v>0</v>
      </c>
      <c r="BH247" s="144">
        <f>IF(N247="sníž. přenesená",J247,0)</f>
        <v>0</v>
      </c>
      <c r="BI247" s="144">
        <f>IF(N247="nulová",J247,0)</f>
        <v>0</v>
      </c>
      <c r="BJ247" s="16" t="s">
        <v>85</v>
      </c>
      <c r="BK247" s="144">
        <f>ROUND(I247*H247,2)</f>
        <v>0</v>
      </c>
      <c r="BL247" s="16" t="s">
        <v>186</v>
      </c>
      <c r="BM247" s="244" t="s">
        <v>414</v>
      </c>
    </row>
    <row r="248" s="2" customFormat="1">
      <c r="A248" s="39"/>
      <c r="B248" s="40"/>
      <c r="C248" s="41"/>
      <c r="D248" s="245" t="s">
        <v>146</v>
      </c>
      <c r="E248" s="41"/>
      <c r="F248" s="246" t="s">
        <v>413</v>
      </c>
      <c r="G248" s="41"/>
      <c r="H248" s="41"/>
      <c r="I248" s="247"/>
      <c r="J248" s="41"/>
      <c r="K248" s="41"/>
      <c r="L248" s="42"/>
      <c r="M248" s="248"/>
      <c r="N248" s="249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6" t="s">
        <v>146</v>
      </c>
      <c r="AU248" s="16" t="s">
        <v>85</v>
      </c>
    </row>
    <row r="249" s="2" customFormat="1" ht="16.5" customHeight="1">
      <c r="A249" s="39"/>
      <c r="B249" s="40"/>
      <c r="C249" s="232" t="s">
        <v>415</v>
      </c>
      <c r="D249" s="232" t="s">
        <v>140</v>
      </c>
      <c r="E249" s="233" t="s">
        <v>318</v>
      </c>
      <c r="F249" s="234" t="s">
        <v>416</v>
      </c>
      <c r="G249" s="235" t="s">
        <v>360</v>
      </c>
      <c r="H249" s="236">
        <v>42</v>
      </c>
      <c r="I249" s="237"/>
      <c r="J249" s="238">
        <f>ROUND(I249*H249,2)</f>
        <v>0</v>
      </c>
      <c r="K249" s="239"/>
      <c r="L249" s="42"/>
      <c r="M249" s="240" t="s">
        <v>1</v>
      </c>
      <c r="N249" s="241" t="s">
        <v>42</v>
      </c>
      <c r="O249" s="92"/>
      <c r="P249" s="242">
        <f>O249*H249</f>
        <v>0</v>
      </c>
      <c r="Q249" s="242">
        <v>0.74460999999999999</v>
      </c>
      <c r="R249" s="242">
        <f>Q249*H249</f>
        <v>31.273620000000001</v>
      </c>
      <c r="S249" s="242">
        <v>0</v>
      </c>
      <c r="T249" s="243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4" t="s">
        <v>186</v>
      </c>
      <c r="AT249" s="244" t="s">
        <v>140</v>
      </c>
      <c r="AU249" s="244" t="s">
        <v>85</v>
      </c>
      <c r="AY249" s="16" t="s">
        <v>139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6" t="s">
        <v>85</v>
      </c>
      <c r="BK249" s="144">
        <f>ROUND(I249*H249,2)</f>
        <v>0</v>
      </c>
      <c r="BL249" s="16" t="s">
        <v>186</v>
      </c>
      <c r="BM249" s="244" t="s">
        <v>417</v>
      </c>
    </row>
    <row r="250" s="2" customFormat="1">
      <c r="A250" s="39"/>
      <c r="B250" s="40"/>
      <c r="C250" s="41"/>
      <c r="D250" s="245" t="s">
        <v>146</v>
      </c>
      <c r="E250" s="41"/>
      <c r="F250" s="246" t="s">
        <v>416</v>
      </c>
      <c r="G250" s="41"/>
      <c r="H250" s="41"/>
      <c r="I250" s="247"/>
      <c r="J250" s="41"/>
      <c r="K250" s="41"/>
      <c r="L250" s="42"/>
      <c r="M250" s="248"/>
      <c r="N250" s="249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6" t="s">
        <v>146</v>
      </c>
      <c r="AU250" s="16" t="s">
        <v>85</v>
      </c>
    </row>
    <row r="251" s="13" customFormat="1">
      <c r="A251" s="13"/>
      <c r="B251" s="250"/>
      <c r="C251" s="251"/>
      <c r="D251" s="245" t="s">
        <v>199</v>
      </c>
      <c r="E251" s="252" t="s">
        <v>1</v>
      </c>
      <c r="F251" s="253" t="s">
        <v>418</v>
      </c>
      <c r="G251" s="251"/>
      <c r="H251" s="254">
        <v>42</v>
      </c>
      <c r="I251" s="255"/>
      <c r="J251" s="251"/>
      <c r="K251" s="251"/>
      <c r="L251" s="256"/>
      <c r="M251" s="257"/>
      <c r="N251" s="258"/>
      <c r="O251" s="258"/>
      <c r="P251" s="258"/>
      <c r="Q251" s="258"/>
      <c r="R251" s="258"/>
      <c r="S251" s="258"/>
      <c r="T251" s="25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0" t="s">
        <v>199</v>
      </c>
      <c r="AU251" s="260" t="s">
        <v>85</v>
      </c>
      <c r="AV251" s="13" t="s">
        <v>87</v>
      </c>
      <c r="AW251" s="13" t="s">
        <v>32</v>
      </c>
      <c r="AX251" s="13" t="s">
        <v>85</v>
      </c>
      <c r="AY251" s="260" t="s">
        <v>139</v>
      </c>
    </row>
    <row r="252" s="12" customFormat="1" ht="25.92" customHeight="1">
      <c r="A252" s="12"/>
      <c r="B252" s="218"/>
      <c r="C252" s="219"/>
      <c r="D252" s="220" t="s">
        <v>76</v>
      </c>
      <c r="E252" s="221" t="s">
        <v>178</v>
      </c>
      <c r="F252" s="221" t="s">
        <v>419</v>
      </c>
      <c r="G252" s="219"/>
      <c r="H252" s="219"/>
      <c r="I252" s="222"/>
      <c r="J252" s="223">
        <f>BK252</f>
        <v>0</v>
      </c>
      <c r="K252" s="219"/>
      <c r="L252" s="224"/>
      <c r="M252" s="225"/>
      <c r="N252" s="226"/>
      <c r="O252" s="226"/>
      <c r="P252" s="227">
        <f>P253+SUM(P254:P272)+P292</f>
        <v>0</v>
      </c>
      <c r="Q252" s="226"/>
      <c r="R252" s="227">
        <f>R253+SUM(R254:R272)+R292</f>
        <v>1720.3321739999999</v>
      </c>
      <c r="S252" s="226"/>
      <c r="T252" s="228">
        <f>T253+SUM(T254:T272)+T292</f>
        <v>17.640000000000001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9" t="s">
        <v>85</v>
      </c>
      <c r="AT252" s="230" t="s">
        <v>76</v>
      </c>
      <c r="AU252" s="230" t="s">
        <v>77</v>
      </c>
      <c r="AY252" s="229" t="s">
        <v>139</v>
      </c>
      <c r="BK252" s="231">
        <f>BK253+SUM(BK254:BK272)+BK292</f>
        <v>0</v>
      </c>
    </row>
    <row r="253" s="2" customFormat="1" ht="21.75" customHeight="1">
      <c r="A253" s="39"/>
      <c r="B253" s="40"/>
      <c r="C253" s="232" t="s">
        <v>420</v>
      </c>
      <c r="D253" s="232" t="s">
        <v>140</v>
      </c>
      <c r="E253" s="233" t="s">
        <v>421</v>
      </c>
      <c r="F253" s="234" t="s">
        <v>422</v>
      </c>
      <c r="G253" s="235" t="s">
        <v>360</v>
      </c>
      <c r="H253" s="236">
        <v>11.4</v>
      </c>
      <c r="I253" s="237"/>
      <c r="J253" s="238">
        <f>ROUND(I253*H253,2)</f>
        <v>0</v>
      </c>
      <c r="K253" s="239"/>
      <c r="L253" s="42"/>
      <c r="M253" s="240" t="s">
        <v>1</v>
      </c>
      <c r="N253" s="241" t="s">
        <v>42</v>
      </c>
      <c r="O253" s="92"/>
      <c r="P253" s="242">
        <f>O253*H253</f>
        <v>0</v>
      </c>
      <c r="Q253" s="242">
        <v>0.14298</v>
      </c>
      <c r="R253" s="242">
        <f>Q253*H253</f>
        <v>1.629972</v>
      </c>
      <c r="S253" s="242">
        <v>0</v>
      </c>
      <c r="T253" s="243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4" t="s">
        <v>144</v>
      </c>
      <c r="AT253" s="244" t="s">
        <v>140</v>
      </c>
      <c r="AU253" s="244" t="s">
        <v>85</v>
      </c>
      <c r="AY253" s="16" t="s">
        <v>139</v>
      </c>
      <c r="BE253" s="144">
        <f>IF(N253="základní",J253,0)</f>
        <v>0</v>
      </c>
      <c r="BF253" s="144">
        <f>IF(N253="snížená",J253,0)</f>
        <v>0</v>
      </c>
      <c r="BG253" s="144">
        <f>IF(N253="zákl. přenesená",J253,0)</f>
        <v>0</v>
      </c>
      <c r="BH253" s="144">
        <f>IF(N253="sníž. přenesená",J253,0)</f>
        <v>0</v>
      </c>
      <c r="BI253" s="144">
        <f>IF(N253="nulová",J253,0)</f>
        <v>0</v>
      </c>
      <c r="BJ253" s="16" t="s">
        <v>85</v>
      </c>
      <c r="BK253" s="144">
        <f>ROUND(I253*H253,2)</f>
        <v>0</v>
      </c>
      <c r="BL253" s="16" t="s">
        <v>144</v>
      </c>
      <c r="BM253" s="244" t="s">
        <v>423</v>
      </c>
    </row>
    <row r="254" s="2" customFormat="1">
      <c r="A254" s="39"/>
      <c r="B254" s="40"/>
      <c r="C254" s="41"/>
      <c r="D254" s="245" t="s">
        <v>146</v>
      </c>
      <c r="E254" s="41"/>
      <c r="F254" s="246" t="s">
        <v>424</v>
      </c>
      <c r="G254" s="41"/>
      <c r="H254" s="41"/>
      <c r="I254" s="247"/>
      <c r="J254" s="41"/>
      <c r="K254" s="41"/>
      <c r="L254" s="42"/>
      <c r="M254" s="248"/>
      <c r="N254" s="249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6" t="s">
        <v>146</v>
      </c>
      <c r="AU254" s="16" t="s">
        <v>85</v>
      </c>
    </row>
    <row r="255" s="13" customFormat="1">
      <c r="A255" s="13"/>
      <c r="B255" s="250"/>
      <c r="C255" s="251"/>
      <c r="D255" s="245" t="s">
        <v>199</v>
      </c>
      <c r="E255" s="252" t="s">
        <v>1</v>
      </c>
      <c r="F255" s="253" t="s">
        <v>425</v>
      </c>
      <c r="G255" s="251"/>
      <c r="H255" s="254">
        <v>11.4</v>
      </c>
      <c r="I255" s="255"/>
      <c r="J255" s="251"/>
      <c r="K255" s="251"/>
      <c r="L255" s="256"/>
      <c r="M255" s="257"/>
      <c r="N255" s="258"/>
      <c r="O255" s="258"/>
      <c r="P255" s="258"/>
      <c r="Q255" s="258"/>
      <c r="R255" s="258"/>
      <c r="S255" s="258"/>
      <c r="T255" s="25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0" t="s">
        <v>199</v>
      </c>
      <c r="AU255" s="260" t="s">
        <v>85</v>
      </c>
      <c r="AV255" s="13" t="s">
        <v>87</v>
      </c>
      <c r="AW255" s="13" t="s">
        <v>32</v>
      </c>
      <c r="AX255" s="13" t="s">
        <v>85</v>
      </c>
      <c r="AY255" s="260" t="s">
        <v>139</v>
      </c>
    </row>
    <row r="256" s="2" customFormat="1" ht="21.75" customHeight="1">
      <c r="A256" s="39"/>
      <c r="B256" s="40"/>
      <c r="C256" s="232" t="s">
        <v>426</v>
      </c>
      <c r="D256" s="232" t="s">
        <v>140</v>
      </c>
      <c r="E256" s="233" t="s">
        <v>427</v>
      </c>
      <c r="F256" s="234" t="s">
        <v>428</v>
      </c>
      <c r="G256" s="235" t="s">
        <v>360</v>
      </c>
      <c r="H256" s="236">
        <v>12</v>
      </c>
      <c r="I256" s="237"/>
      <c r="J256" s="238">
        <f>ROUND(I256*H256,2)</f>
        <v>0</v>
      </c>
      <c r="K256" s="239"/>
      <c r="L256" s="42"/>
      <c r="M256" s="240" t="s">
        <v>1</v>
      </c>
      <c r="N256" s="241" t="s">
        <v>42</v>
      </c>
      <c r="O256" s="92"/>
      <c r="P256" s="242">
        <f>O256*H256</f>
        <v>0</v>
      </c>
      <c r="Q256" s="242">
        <v>1.0000000000000001E-05</v>
      </c>
      <c r="R256" s="242">
        <f>Q256*H256</f>
        <v>0.00012000000000000002</v>
      </c>
      <c r="S256" s="242">
        <v>0</v>
      </c>
      <c r="T256" s="24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4" t="s">
        <v>144</v>
      </c>
      <c r="AT256" s="244" t="s">
        <v>140</v>
      </c>
      <c r="AU256" s="244" t="s">
        <v>85</v>
      </c>
      <c r="AY256" s="16" t="s">
        <v>139</v>
      </c>
      <c r="BE256" s="144">
        <f>IF(N256="základní",J256,0)</f>
        <v>0</v>
      </c>
      <c r="BF256" s="144">
        <f>IF(N256="snížená",J256,0)</f>
        <v>0</v>
      </c>
      <c r="BG256" s="144">
        <f>IF(N256="zákl. přenesená",J256,0)</f>
        <v>0</v>
      </c>
      <c r="BH256" s="144">
        <f>IF(N256="sníž. přenesená",J256,0)</f>
        <v>0</v>
      </c>
      <c r="BI256" s="144">
        <f>IF(N256="nulová",J256,0)</f>
        <v>0</v>
      </c>
      <c r="BJ256" s="16" t="s">
        <v>85</v>
      </c>
      <c r="BK256" s="144">
        <f>ROUND(I256*H256,2)</f>
        <v>0</v>
      </c>
      <c r="BL256" s="16" t="s">
        <v>144</v>
      </c>
      <c r="BM256" s="244" t="s">
        <v>429</v>
      </c>
    </row>
    <row r="257" s="2" customFormat="1">
      <c r="A257" s="39"/>
      <c r="B257" s="40"/>
      <c r="C257" s="41"/>
      <c r="D257" s="245" t="s">
        <v>146</v>
      </c>
      <c r="E257" s="41"/>
      <c r="F257" s="246" t="s">
        <v>430</v>
      </c>
      <c r="G257" s="41"/>
      <c r="H257" s="41"/>
      <c r="I257" s="247"/>
      <c r="J257" s="41"/>
      <c r="K257" s="41"/>
      <c r="L257" s="42"/>
      <c r="M257" s="248"/>
      <c r="N257" s="249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6" t="s">
        <v>146</v>
      </c>
      <c r="AU257" s="16" t="s">
        <v>85</v>
      </c>
    </row>
    <row r="258" s="2" customFormat="1" ht="21.75" customHeight="1">
      <c r="A258" s="39"/>
      <c r="B258" s="40"/>
      <c r="C258" s="232" t="s">
        <v>431</v>
      </c>
      <c r="D258" s="232" t="s">
        <v>140</v>
      </c>
      <c r="E258" s="233" t="s">
        <v>432</v>
      </c>
      <c r="F258" s="234" t="s">
        <v>433</v>
      </c>
      <c r="G258" s="235" t="s">
        <v>360</v>
      </c>
      <c r="H258" s="236">
        <v>12</v>
      </c>
      <c r="I258" s="237"/>
      <c r="J258" s="238">
        <f>ROUND(I258*H258,2)</f>
        <v>0</v>
      </c>
      <c r="K258" s="239"/>
      <c r="L258" s="42"/>
      <c r="M258" s="240" t="s">
        <v>1</v>
      </c>
      <c r="N258" s="241" t="s">
        <v>42</v>
      </c>
      <c r="O258" s="92"/>
      <c r="P258" s="242">
        <f>O258*H258</f>
        <v>0</v>
      </c>
      <c r="Q258" s="242">
        <v>0.0042199999999999998</v>
      </c>
      <c r="R258" s="242">
        <f>Q258*H258</f>
        <v>0.050639999999999998</v>
      </c>
      <c r="S258" s="242">
        <v>0</v>
      </c>
      <c r="T258" s="243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4" t="s">
        <v>144</v>
      </c>
      <c r="AT258" s="244" t="s">
        <v>140</v>
      </c>
      <c r="AU258" s="244" t="s">
        <v>85</v>
      </c>
      <c r="AY258" s="16" t="s">
        <v>139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6" t="s">
        <v>85</v>
      </c>
      <c r="BK258" s="144">
        <f>ROUND(I258*H258,2)</f>
        <v>0</v>
      </c>
      <c r="BL258" s="16" t="s">
        <v>144</v>
      </c>
      <c r="BM258" s="244" t="s">
        <v>434</v>
      </c>
    </row>
    <row r="259" s="2" customFormat="1">
      <c r="A259" s="39"/>
      <c r="B259" s="40"/>
      <c r="C259" s="41"/>
      <c r="D259" s="245" t="s">
        <v>146</v>
      </c>
      <c r="E259" s="41"/>
      <c r="F259" s="246" t="s">
        <v>435</v>
      </c>
      <c r="G259" s="41"/>
      <c r="H259" s="41"/>
      <c r="I259" s="247"/>
      <c r="J259" s="41"/>
      <c r="K259" s="41"/>
      <c r="L259" s="42"/>
      <c r="M259" s="248"/>
      <c r="N259" s="249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6" t="s">
        <v>146</v>
      </c>
      <c r="AU259" s="16" t="s">
        <v>85</v>
      </c>
    </row>
    <row r="260" s="2" customFormat="1" ht="21.75" customHeight="1">
      <c r="A260" s="39"/>
      <c r="B260" s="40"/>
      <c r="C260" s="232" t="s">
        <v>436</v>
      </c>
      <c r="D260" s="232" t="s">
        <v>140</v>
      </c>
      <c r="E260" s="233" t="s">
        <v>437</v>
      </c>
      <c r="F260" s="234" t="s">
        <v>438</v>
      </c>
      <c r="G260" s="235" t="s">
        <v>143</v>
      </c>
      <c r="H260" s="236">
        <v>1</v>
      </c>
      <c r="I260" s="237"/>
      <c r="J260" s="238">
        <f>ROUND(I260*H260,2)</f>
        <v>0</v>
      </c>
      <c r="K260" s="239"/>
      <c r="L260" s="42"/>
      <c r="M260" s="240" t="s">
        <v>1</v>
      </c>
      <c r="N260" s="241" t="s">
        <v>42</v>
      </c>
      <c r="O260" s="92"/>
      <c r="P260" s="242">
        <f>O260*H260</f>
        <v>0</v>
      </c>
      <c r="Q260" s="242">
        <v>2.6148799999999999</v>
      </c>
      <c r="R260" s="242">
        <f>Q260*H260</f>
        <v>2.6148799999999999</v>
      </c>
      <c r="S260" s="242">
        <v>0</v>
      </c>
      <c r="T260" s="243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4" t="s">
        <v>144</v>
      </c>
      <c r="AT260" s="244" t="s">
        <v>140</v>
      </c>
      <c r="AU260" s="244" t="s">
        <v>85</v>
      </c>
      <c r="AY260" s="16" t="s">
        <v>139</v>
      </c>
      <c r="BE260" s="144">
        <f>IF(N260="základní",J260,0)</f>
        <v>0</v>
      </c>
      <c r="BF260" s="144">
        <f>IF(N260="snížená",J260,0)</f>
        <v>0</v>
      </c>
      <c r="BG260" s="144">
        <f>IF(N260="zákl. přenesená",J260,0)</f>
        <v>0</v>
      </c>
      <c r="BH260" s="144">
        <f>IF(N260="sníž. přenesená",J260,0)</f>
        <v>0</v>
      </c>
      <c r="BI260" s="144">
        <f>IF(N260="nulová",J260,0)</f>
        <v>0</v>
      </c>
      <c r="BJ260" s="16" t="s">
        <v>85</v>
      </c>
      <c r="BK260" s="144">
        <f>ROUND(I260*H260,2)</f>
        <v>0</v>
      </c>
      <c r="BL260" s="16" t="s">
        <v>144</v>
      </c>
      <c r="BM260" s="244" t="s">
        <v>439</v>
      </c>
    </row>
    <row r="261" s="2" customFormat="1">
      <c r="A261" s="39"/>
      <c r="B261" s="40"/>
      <c r="C261" s="41"/>
      <c r="D261" s="245" t="s">
        <v>146</v>
      </c>
      <c r="E261" s="41"/>
      <c r="F261" s="246" t="s">
        <v>440</v>
      </c>
      <c r="G261" s="41"/>
      <c r="H261" s="41"/>
      <c r="I261" s="247"/>
      <c r="J261" s="41"/>
      <c r="K261" s="41"/>
      <c r="L261" s="42"/>
      <c r="M261" s="248"/>
      <c r="N261" s="249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6" t="s">
        <v>146</v>
      </c>
      <c r="AU261" s="16" t="s">
        <v>85</v>
      </c>
    </row>
    <row r="262" s="2" customFormat="1" ht="16.5" customHeight="1">
      <c r="A262" s="39"/>
      <c r="B262" s="40"/>
      <c r="C262" s="232" t="s">
        <v>441</v>
      </c>
      <c r="D262" s="232" t="s">
        <v>140</v>
      </c>
      <c r="E262" s="233" t="s">
        <v>442</v>
      </c>
      <c r="F262" s="234" t="s">
        <v>443</v>
      </c>
      <c r="G262" s="235" t="s">
        <v>444</v>
      </c>
      <c r="H262" s="236">
        <v>1</v>
      </c>
      <c r="I262" s="237"/>
      <c r="J262" s="238">
        <f>ROUND(I262*H262,2)</f>
        <v>0</v>
      </c>
      <c r="K262" s="239"/>
      <c r="L262" s="42"/>
      <c r="M262" s="240" t="s">
        <v>1</v>
      </c>
      <c r="N262" s="241" t="s">
        <v>42</v>
      </c>
      <c r="O262" s="92"/>
      <c r="P262" s="242">
        <f>O262*H262</f>
        <v>0</v>
      </c>
      <c r="Q262" s="242">
        <v>0</v>
      </c>
      <c r="R262" s="242">
        <f>Q262*H262</f>
        <v>0</v>
      </c>
      <c r="S262" s="242">
        <v>0</v>
      </c>
      <c r="T262" s="243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4" t="s">
        <v>144</v>
      </c>
      <c r="AT262" s="244" t="s">
        <v>140</v>
      </c>
      <c r="AU262" s="244" t="s">
        <v>85</v>
      </c>
      <c r="AY262" s="16" t="s">
        <v>139</v>
      </c>
      <c r="BE262" s="144">
        <f>IF(N262="základní",J262,0)</f>
        <v>0</v>
      </c>
      <c r="BF262" s="144">
        <f>IF(N262="snížená",J262,0)</f>
        <v>0</v>
      </c>
      <c r="BG262" s="144">
        <f>IF(N262="zákl. přenesená",J262,0)</f>
        <v>0</v>
      </c>
      <c r="BH262" s="144">
        <f>IF(N262="sníž. přenesená",J262,0)</f>
        <v>0</v>
      </c>
      <c r="BI262" s="144">
        <f>IF(N262="nulová",J262,0)</f>
        <v>0</v>
      </c>
      <c r="BJ262" s="16" t="s">
        <v>85</v>
      </c>
      <c r="BK262" s="144">
        <f>ROUND(I262*H262,2)</f>
        <v>0</v>
      </c>
      <c r="BL262" s="16" t="s">
        <v>144</v>
      </c>
      <c r="BM262" s="244" t="s">
        <v>445</v>
      </c>
    </row>
    <row r="263" s="2" customFormat="1">
      <c r="A263" s="39"/>
      <c r="B263" s="40"/>
      <c r="C263" s="41"/>
      <c r="D263" s="245" t="s">
        <v>146</v>
      </c>
      <c r="E263" s="41"/>
      <c r="F263" s="246" t="s">
        <v>443</v>
      </c>
      <c r="G263" s="41"/>
      <c r="H263" s="41"/>
      <c r="I263" s="247"/>
      <c r="J263" s="41"/>
      <c r="K263" s="41"/>
      <c r="L263" s="42"/>
      <c r="M263" s="248"/>
      <c r="N263" s="249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6" t="s">
        <v>146</v>
      </c>
      <c r="AU263" s="16" t="s">
        <v>85</v>
      </c>
    </row>
    <row r="264" s="2" customFormat="1" ht="33" customHeight="1">
      <c r="A264" s="39"/>
      <c r="B264" s="40"/>
      <c r="C264" s="232" t="s">
        <v>446</v>
      </c>
      <c r="D264" s="232" t="s">
        <v>140</v>
      </c>
      <c r="E264" s="233" t="s">
        <v>447</v>
      </c>
      <c r="F264" s="234" t="s">
        <v>448</v>
      </c>
      <c r="G264" s="235" t="s">
        <v>175</v>
      </c>
      <c r="H264" s="236">
        <v>914.97000000000003</v>
      </c>
      <c r="I264" s="237"/>
      <c r="J264" s="238">
        <f>ROUND(I264*H264,2)</f>
        <v>0</v>
      </c>
      <c r="K264" s="239"/>
      <c r="L264" s="42"/>
      <c r="M264" s="240" t="s">
        <v>1</v>
      </c>
      <c r="N264" s="241" t="s">
        <v>42</v>
      </c>
      <c r="O264" s="92"/>
      <c r="P264" s="242">
        <f>O264*H264</f>
        <v>0</v>
      </c>
      <c r="Q264" s="242">
        <v>1.6299999999999999</v>
      </c>
      <c r="R264" s="242">
        <f>Q264*H264</f>
        <v>1491.4011</v>
      </c>
      <c r="S264" s="242">
        <v>0</v>
      </c>
      <c r="T264" s="243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4" t="s">
        <v>186</v>
      </c>
      <c r="AT264" s="244" t="s">
        <v>140</v>
      </c>
      <c r="AU264" s="244" t="s">
        <v>85</v>
      </c>
      <c r="AY264" s="16" t="s">
        <v>139</v>
      </c>
      <c r="BE264" s="144">
        <f>IF(N264="základní",J264,0)</f>
        <v>0</v>
      </c>
      <c r="BF264" s="144">
        <f>IF(N264="snížená",J264,0)</f>
        <v>0</v>
      </c>
      <c r="BG264" s="144">
        <f>IF(N264="zákl. přenesená",J264,0)</f>
        <v>0</v>
      </c>
      <c r="BH264" s="144">
        <f>IF(N264="sníž. přenesená",J264,0)</f>
        <v>0</v>
      </c>
      <c r="BI264" s="144">
        <f>IF(N264="nulová",J264,0)</f>
        <v>0</v>
      </c>
      <c r="BJ264" s="16" t="s">
        <v>85</v>
      </c>
      <c r="BK264" s="144">
        <f>ROUND(I264*H264,2)</f>
        <v>0</v>
      </c>
      <c r="BL264" s="16" t="s">
        <v>186</v>
      </c>
      <c r="BM264" s="244" t="s">
        <v>449</v>
      </c>
    </row>
    <row r="265" s="2" customFormat="1">
      <c r="A265" s="39"/>
      <c r="B265" s="40"/>
      <c r="C265" s="41"/>
      <c r="D265" s="245" t="s">
        <v>146</v>
      </c>
      <c r="E265" s="41"/>
      <c r="F265" s="246" t="s">
        <v>450</v>
      </c>
      <c r="G265" s="41"/>
      <c r="H265" s="41"/>
      <c r="I265" s="247"/>
      <c r="J265" s="41"/>
      <c r="K265" s="41"/>
      <c r="L265" s="42"/>
      <c r="M265" s="248"/>
      <c r="N265" s="249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6" t="s">
        <v>146</v>
      </c>
      <c r="AU265" s="16" t="s">
        <v>85</v>
      </c>
    </row>
    <row r="266" s="2" customFormat="1" ht="21.75" customHeight="1">
      <c r="A266" s="39"/>
      <c r="B266" s="40"/>
      <c r="C266" s="232" t="s">
        <v>451</v>
      </c>
      <c r="D266" s="232" t="s">
        <v>140</v>
      </c>
      <c r="E266" s="233" t="s">
        <v>452</v>
      </c>
      <c r="F266" s="234" t="s">
        <v>453</v>
      </c>
      <c r="G266" s="235" t="s">
        <v>175</v>
      </c>
      <c r="H266" s="236">
        <v>83.599999999999994</v>
      </c>
      <c r="I266" s="237"/>
      <c r="J266" s="238">
        <f>ROUND(I266*H266,2)</f>
        <v>0</v>
      </c>
      <c r="K266" s="239"/>
      <c r="L266" s="42"/>
      <c r="M266" s="240" t="s">
        <v>1</v>
      </c>
      <c r="N266" s="241" t="s">
        <v>42</v>
      </c>
      <c r="O266" s="92"/>
      <c r="P266" s="242">
        <f>O266*H266</f>
        <v>0</v>
      </c>
      <c r="Q266" s="242">
        <v>1.9205000000000001</v>
      </c>
      <c r="R266" s="242">
        <f>Q266*H266</f>
        <v>160.5538</v>
      </c>
      <c r="S266" s="242">
        <v>0</v>
      </c>
      <c r="T266" s="243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4" t="s">
        <v>186</v>
      </c>
      <c r="AT266" s="244" t="s">
        <v>140</v>
      </c>
      <c r="AU266" s="244" t="s">
        <v>85</v>
      </c>
      <c r="AY266" s="16" t="s">
        <v>139</v>
      </c>
      <c r="BE266" s="144">
        <f>IF(N266="základní",J266,0)</f>
        <v>0</v>
      </c>
      <c r="BF266" s="144">
        <f>IF(N266="snížená",J266,0)</f>
        <v>0</v>
      </c>
      <c r="BG266" s="144">
        <f>IF(N266="zákl. přenesená",J266,0)</f>
        <v>0</v>
      </c>
      <c r="BH266" s="144">
        <f>IF(N266="sníž. přenesená",J266,0)</f>
        <v>0</v>
      </c>
      <c r="BI266" s="144">
        <f>IF(N266="nulová",J266,0)</f>
        <v>0</v>
      </c>
      <c r="BJ266" s="16" t="s">
        <v>85</v>
      </c>
      <c r="BK266" s="144">
        <f>ROUND(I266*H266,2)</f>
        <v>0</v>
      </c>
      <c r="BL266" s="16" t="s">
        <v>186</v>
      </c>
      <c r="BM266" s="244" t="s">
        <v>454</v>
      </c>
    </row>
    <row r="267" s="2" customFormat="1">
      <c r="A267" s="39"/>
      <c r="B267" s="40"/>
      <c r="C267" s="41"/>
      <c r="D267" s="245" t="s">
        <v>146</v>
      </c>
      <c r="E267" s="41"/>
      <c r="F267" s="246" t="s">
        <v>455</v>
      </c>
      <c r="G267" s="41"/>
      <c r="H267" s="41"/>
      <c r="I267" s="247"/>
      <c r="J267" s="41"/>
      <c r="K267" s="41"/>
      <c r="L267" s="42"/>
      <c r="M267" s="248"/>
      <c r="N267" s="249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6" t="s">
        <v>146</v>
      </c>
      <c r="AU267" s="16" t="s">
        <v>85</v>
      </c>
    </row>
    <row r="268" s="2" customFormat="1" ht="33" customHeight="1">
      <c r="A268" s="39"/>
      <c r="B268" s="40"/>
      <c r="C268" s="261" t="s">
        <v>456</v>
      </c>
      <c r="D268" s="261" t="s">
        <v>245</v>
      </c>
      <c r="E268" s="262" t="s">
        <v>457</v>
      </c>
      <c r="F268" s="263" t="s">
        <v>458</v>
      </c>
      <c r="G268" s="264" t="s">
        <v>360</v>
      </c>
      <c r="H268" s="265">
        <v>1171</v>
      </c>
      <c r="I268" s="266"/>
      <c r="J268" s="267">
        <f>ROUND(I268*H268,2)</f>
        <v>0</v>
      </c>
      <c r="K268" s="268"/>
      <c r="L268" s="269"/>
      <c r="M268" s="270" t="s">
        <v>1</v>
      </c>
      <c r="N268" s="271" t="s">
        <v>42</v>
      </c>
      <c r="O268" s="92"/>
      <c r="P268" s="242">
        <f>O268*H268</f>
        <v>0</v>
      </c>
      <c r="Q268" s="242">
        <v>0.00048000000000000001</v>
      </c>
      <c r="R268" s="242">
        <f>Q268*H268</f>
        <v>0.56208000000000002</v>
      </c>
      <c r="S268" s="242">
        <v>0</v>
      </c>
      <c r="T268" s="243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4" t="s">
        <v>186</v>
      </c>
      <c r="AT268" s="244" t="s">
        <v>245</v>
      </c>
      <c r="AU268" s="244" t="s">
        <v>85</v>
      </c>
      <c r="AY268" s="16" t="s">
        <v>139</v>
      </c>
      <c r="BE268" s="144">
        <f>IF(N268="základní",J268,0)</f>
        <v>0</v>
      </c>
      <c r="BF268" s="144">
        <f>IF(N268="snížená",J268,0)</f>
        <v>0</v>
      </c>
      <c r="BG268" s="144">
        <f>IF(N268="zákl. přenesená",J268,0)</f>
        <v>0</v>
      </c>
      <c r="BH268" s="144">
        <f>IF(N268="sníž. přenesená",J268,0)</f>
        <v>0</v>
      </c>
      <c r="BI268" s="144">
        <f>IF(N268="nulová",J268,0)</f>
        <v>0</v>
      </c>
      <c r="BJ268" s="16" t="s">
        <v>85</v>
      </c>
      <c r="BK268" s="144">
        <f>ROUND(I268*H268,2)</f>
        <v>0</v>
      </c>
      <c r="BL268" s="16" t="s">
        <v>186</v>
      </c>
      <c r="BM268" s="244" t="s">
        <v>459</v>
      </c>
    </row>
    <row r="269" s="2" customFormat="1">
      <c r="A269" s="39"/>
      <c r="B269" s="40"/>
      <c r="C269" s="41"/>
      <c r="D269" s="245" t="s">
        <v>146</v>
      </c>
      <c r="E269" s="41"/>
      <c r="F269" s="246" t="s">
        <v>458</v>
      </c>
      <c r="G269" s="41"/>
      <c r="H269" s="41"/>
      <c r="I269" s="247"/>
      <c r="J269" s="41"/>
      <c r="K269" s="41"/>
      <c r="L269" s="42"/>
      <c r="M269" s="248"/>
      <c r="N269" s="249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6" t="s">
        <v>146</v>
      </c>
      <c r="AU269" s="16" t="s">
        <v>85</v>
      </c>
    </row>
    <row r="270" s="2" customFormat="1" ht="21.75" customHeight="1">
      <c r="A270" s="39"/>
      <c r="B270" s="40"/>
      <c r="C270" s="232" t="s">
        <v>460</v>
      </c>
      <c r="D270" s="232" t="s">
        <v>140</v>
      </c>
      <c r="E270" s="233" t="s">
        <v>461</v>
      </c>
      <c r="F270" s="234" t="s">
        <v>462</v>
      </c>
      <c r="G270" s="235" t="s">
        <v>360</v>
      </c>
      <c r="H270" s="236">
        <v>11.4</v>
      </c>
      <c r="I270" s="237"/>
      <c r="J270" s="238">
        <f>ROUND(I270*H270,2)</f>
        <v>0</v>
      </c>
      <c r="K270" s="239"/>
      <c r="L270" s="42"/>
      <c r="M270" s="240" t="s">
        <v>1</v>
      </c>
      <c r="N270" s="241" t="s">
        <v>42</v>
      </c>
      <c r="O270" s="92"/>
      <c r="P270" s="242">
        <f>O270*H270</f>
        <v>0</v>
      </c>
      <c r="Q270" s="242">
        <v>0.00012999999999999999</v>
      </c>
      <c r="R270" s="242">
        <f>Q270*H270</f>
        <v>0.0014819999999999998</v>
      </c>
      <c r="S270" s="242">
        <v>0</v>
      </c>
      <c r="T270" s="243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4" t="s">
        <v>144</v>
      </c>
      <c r="AT270" s="244" t="s">
        <v>140</v>
      </c>
      <c r="AU270" s="244" t="s">
        <v>85</v>
      </c>
      <c r="AY270" s="16" t="s">
        <v>139</v>
      </c>
      <c r="BE270" s="144">
        <f>IF(N270="základní",J270,0)</f>
        <v>0</v>
      </c>
      <c r="BF270" s="144">
        <f>IF(N270="snížená",J270,0)</f>
        <v>0</v>
      </c>
      <c r="BG270" s="144">
        <f>IF(N270="zákl. přenesená",J270,0)</f>
        <v>0</v>
      </c>
      <c r="BH270" s="144">
        <f>IF(N270="sníž. přenesená",J270,0)</f>
        <v>0</v>
      </c>
      <c r="BI270" s="144">
        <f>IF(N270="nulová",J270,0)</f>
        <v>0</v>
      </c>
      <c r="BJ270" s="16" t="s">
        <v>85</v>
      </c>
      <c r="BK270" s="144">
        <f>ROUND(I270*H270,2)</f>
        <v>0</v>
      </c>
      <c r="BL270" s="16" t="s">
        <v>144</v>
      </c>
      <c r="BM270" s="244" t="s">
        <v>463</v>
      </c>
    </row>
    <row r="271" s="2" customFormat="1">
      <c r="A271" s="39"/>
      <c r="B271" s="40"/>
      <c r="C271" s="41"/>
      <c r="D271" s="245" t="s">
        <v>146</v>
      </c>
      <c r="E271" s="41"/>
      <c r="F271" s="246" t="s">
        <v>464</v>
      </c>
      <c r="G271" s="41"/>
      <c r="H271" s="41"/>
      <c r="I271" s="247"/>
      <c r="J271" s="41"/>
      <c r="K271" s="41"/>
      <c r="L271" s="42"/>
      <c r="M271" s="248"/>
      <c r="N271" s="249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6" t="s">
        <v>146</v>
      </c>
      <c r="AU271" s="16" t="s">
        <v>85</v>
      </c>
    </row>
    <row r="272" s="12" customFormat="1" ht="22.8" customHeight="1">
      <c r="A272" s="12"/>
      <c r="B272" s="218"/>
      <c r="C272" s="219"/>
      <c r="D272" s="220" t="s">
        <v>76</v>
      </c>
      <c r="E272" s="283" t="s">
        <v>183</v>
      </c>
      <c r="F272" s="283" t="s">
        <v>465</v>
      </c>
      <c r="G272" s="219"/>
      <c r="H272" s="219"/>
      <c r="I272" s="222"/>
      <c r="J272" s="284">
        <f>BK272</f>
        <v>0</v>
      </c>
      <c r="K272" s="219"/>
      <c r="L272" s="224"/>
      <c r="M272" s="225"/>
      <c r="N272" s="226"/>
      <c r="O272" s="226"/>
      <c r="P272" s="227">
        <f>SUM(P273:P291)</f>
        <v>0</v>
      </c>
      <c r="Q272" s="226"/>
      <c r="R272" s="227">
        <f>SUM(R273:R291)</f>
        <v>63.51809999999999</v>
      </c>
      <c r="S272" s="226"/>
      <c r="T272" s="228">
        <f>SUM(T273:T291)</f>
        <v>17.640000000000001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29" t="s">
        <v>85</v>
      </c>
      <c r="AT272" s="230" t="s">
        <v>76</v>
      </c>
      <c r="AU272" s="230" t="s">
        <v>85</v>
      </c>
      <c r="AY272" s="229" t="s">
        <v>139</v>
      </c>
      <c r="BK272" s="231">
        <f>SUM(BK273:BK291)</f>
        <v>0</v>
      </c>
    </row>
    <row r="273" s="2" customFormat="1" ht="21.75" customHeight="1">
      <c r="A273" s="39"/>
      <c r="B273" s="40"/>
      <c r="C273" s="232" t="s">
        <v>466</v>
      </c>
      <c r="D273" s="232" t="s">
        <v>140</v>
      </c>
      <c r="E273" s="233" t="s">
        <v>467</v>
      </c>
      <c r="F273" s="234" t="s">
        <v>468</v>
      </c>
      <c r="G273" s="235" t="s">
        <v>143</v>
      </c>
      <c r="H273" s="236">
        <v>20</v>
      </c>
      <c r="I273" s="237"/>
      <c r="J273" s="238">
        <f>ROUND(I273*H273,2)</f>
        <v>0</v>
      </c>
      <c r="K273" s="239"/>
      <c r="L273" s="42"/>
      <c r="M273" s="240" t="s">
        <v>1</v>
      </c>
      <c r="N273" s="241" t="s">
        <v>42</v>
      </c>
      <c r="O273" s="92"/>
      <c r="P273" s="242">
        <f>O273*H273</f>
        <v>0</v>
      </c>
      <c r="Q273" s="242">
        <v>0.0023800000000000002</v>
      </c>
      <c r="R273" s="242">
        <f>Q273*H273</f>
        <v>0.047600000000000003</v>
      </c>
      <c r="S273" s="242">
        <v>0</v>
      </c>
      <c r="T273" s="243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4" t="s">
        <v>144</v>
      </c>
      <c r="AT273" s="244" t="s">
        <v>140</v>
      </c>
      <c r="AU273" s="244" t="s">
        <v>87</v>
      </c>
      <c r="AY273" s="16" t="s">
        <v>139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6" t="s">
        <v>85</v>
      </c>
      <c r="BK273" s="144">
        <f>ROUND(I273*H273,2)</f>
        <v>0</v>
      </c>
      <c r="BL273" s="16" t="s">
        <v>144</v>
      </c>
      <c r="BM273" s="244" t="s">
        <v>469</v>
      </c>
    </row>
    <row r="274" s="2" customFormat="1">
      <c r="A274" s="39"/>
      <c r="B274" s="40"/>
      <c r="C274" s="41"/>
      <c r="D274" s="245" t="s">
        <v>146</v>
      </c>
      <c r="E274" s="41"/>
      <c r="F274" s="246" t="s">
        <v>470</v>
      </c>
      <c r="G274" s="41"/>
      <c r="H274" s="41"/>
      <c r="I274" s="247"/>
      <c r="J274" s="41"/>
      <c r="K274" s="41"/>
      <c r="L274" s="42"/>
      <c r="M274" s="248"/>
      <c r="N274" s="249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6" t="s">
        <v>146</v>
      </c>
      <c r="AU274" s="16" t="s">
        <v>87</v>
      </c>
    </row>
    <row r="275" s="2" customFormat="1" ht="16.5" customHeight="1">
      <c r="A275" s="39"/>
      <c r="B275" s="40"/>
      <c r="C275" s="261" t="s">
        <v>471</v>
      </c>
      <c r="D275" s="261" t="s">
        <v>245</v>
      </c>
      <c r="E275" s="262" t="s">
        <v>472</v>
      </c>
      <c r="F275" s="263" t="s">
        <v>473</v>
      </c>
      <c r="G275" s="264" t="s">
        <v>360</v>
      </c>
      <c r="H275" s="265">
        <v>513</v>
      </c>
      <c r="I275" s="266"/>
      <c r="J275" s="267">
        <f>ROUND(I275*H275,2)</f>
        <v>0</v>
      </c>
      <c r="K275" s="268"/>
      <c r="L275" s="269"/>
      <c r="M275" s="270" t="s">
        <v>1</v>
      </c>
      <c r="N275" s="271" t="s">
        <v>42</v>
      </c>
      <c r="O275" s="92"/>
      <c r="P275" s="242">
        <f>O275*H275</f>
        <v>0</v>
      </c>
      <c r="Q275" s="242">
        <v>0.0167</v>
      </c>
      <c r="R275" s="242">
        <f>Q275*H275</f>
        <v>8.5670999999999999</v>
      </c>
      <c r="S275" s="242">
        <v>0</v>
      </c>
      <c r="T275" s="243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4" t="s">
        <v>186</v>
      </c>
      <c r="AT275" s="244" t="s">
        <v>245</v>
      </c>
      <c r="AU275" s="244" t="s">
        <v>87</v>
      </c>
      <c r="AY275" s="16" t="s">
        <v>139</v>
      </c>
      <c r="BE275" s="144">
        <f>IF(N275="základní",J275,0)</f>
        <v>0</v>
      </c>
      <c r="BF275" s="144">
        <f>IF(N275="snížená",J275,0)</f>
        <v>0</v>
      </c>
      <c r="BG275" s="144">
        <f>IF(N275="zákl. přenesená",J275,0)</f>
        <v>0</v>
      </c>
      <c r="BH275" s="144">
        <f>IF(N275="sníž. přenesená",J275,0)</f>
        <v>0</v>
      </c>
      <c r="BI275" s="144">
        <f>IF(N275="nulová",J275,0)</f>
        <v>0</v>
      </c>
      <c r="BJ275" s="16" t="s">
        <v>85</v>
      </c>
      <c r="BK275" s="144">
        <f>ROUND(I275*H275,2)</f>
        <v>0</v>
      </c>
      <c r="BL275" s="16" t="s">
        <v>186</v>
      </c>
      <c r="BM275" s="244" t="s">
        <v>474</v>
      </c>
    </row>
    <row r="276" s="2" customFormat="1">
      <c r="A276" s="39"/>
      <c r="B276" s="40"/>
      <c r="C276" s="41"/>
      <c r="D276" s="245" t="s">
        <v>146</v>
      </c>
      <c r="E276" s="41"/>
      <c r="F276" s="246" t="s">
        <v>475</v>
      </c>
      <c r="G276" s="41"/>
      <c r="H276" s="41"/>
      <c r="I276" s="247"/>
      <c r="J276" s="41"/>
      <c r="K276" s="41"/>
      <c r="L276" s="42"/>
      <c r="M276" s="248"/>
      <c r="N276" s="249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6" t="s">
        <v>146</v>
      </c>
      <c r="AU276" s="16" t="s">
        <v>87</v>
      </c>
    </row>
    <row r="277" s="13" customFormat="1">
      <c r="A277" s="13"/>
      <c r="B277" s="250"/>
      <c r="C277" s="251"/>
      <c r="D277" s="245" t="s">
        <v>199</v>
      </c>
      <c r="E277" s="252" t="s">
        <v>1</v>
      </c>
      <c r="F277" s="253" t="s">
        <v>476</v>
      </c>
      <c r="G277" s="251"/>
      <c r="H277" s="254">
        <v>513</v>
      </c>
      <c r="I277" s="255"/>
      <c r="J277" s="251"/>
      <c r="K277" s="251"/>
      <c r="L277" s="256"/>
      <c r="M277" s="257"/>
      <c r="N277" s="258"/>
      <c r="O277" s="258"/>
      <c r="P277" s="258"/>
      <c r="Q277" s="258"/>
      <c r="R277" s="258"/>
      <c r="S277" s="258"/>
      <c r="T277" s="25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0" t="s">
        <v>199</v>
      </c>
      <c r="AU277" s="260" t="s">
        <v>87</v>
      </c>
      <c r="AV277" s="13" t="s">
        <v>87</v>
      </c>
      <c r="AW277" s="13" t="s">
        <v>32</v>
      </c>
      <c r="AX277" s="13" t="s">
        <v>85</v>
      </c>
      <c r="AY277" s="260" t="s">
        <v>139</v>
      </c>
    </row>
    <row r="278" s="2" customFormat="1" ht="21.75" customHeight="1">
      <c r="A278" s="39"/>
      <c r="B278" s="40"/>
      <c r="C278" s="232" t="s">
        <v>477</v>
      </c>
      <c r="D278" s="232" t="s">
        <v>140</v>
      </c>
      <c r="E278" s="233" t="s">
        <v>478</v>
      </c>
      <c r="F278" s="234" t="s">
        <v>479</v>
      </c>
      <c r="G278" s="235" t="s">
        <v>143</v>
      </c>
      <c r="H278" s="236">
        <v>171</v>
      </c>
      <c r="I278" s="237"/>
      <c r="J278" s="238">
        <f>ROUND(I278*H278,2)</f>
        <v>0</v>
      </c>
      <c r="K278" s="239"/>
      <c r="L278" s="42"/>
      <c r="M278" s="240" t="s">
        <v>1</v>
      </c>
      <c r="N278" s="241" t="s">
        <v>42</v>
      </c>
      <c r="O278" s="92"/>
      <c r="P278" s="242">
        <f>O278*H278</f>
        <v>0</v>
      </c>
      <c r="Q278" s="242">
        <v>0.00020000000000000001</v>
      </c>
      <c r="R278" s="242">
        <f>Q278*H278</f>
        <v>0.034200000000000001</v>
      </c>
      <c r="S278" s="242">
        <v>0</v>
      </c>
      <c r="T278" s="243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4" t="s">
        <v>186</v>
      </c>
      <c r="AT278" s="244" t="s">
        <v>140</v>
      </c>
      <c r="AU278" s="244" t="s">
        <v>87</v>
      </c>
      <c r="AY278" s="16" t="s">
        <v>139</v>
      </c>
      <c r="BE278" s="144">
        <f>IF(N278="základní",J278,0)</f>
        <v>0</v>
      </c>
      <c r="BF278" s="144">
        <f>IF(N278="snížená",J278,0)</f>
        <v>0</v>
      </c>
      <c r="BG278" s="144">
        <f>IF(N278="zákl. přenesená",J278,0)</f>
        <v>0</v>
      </c>
      <c r="BH278" s="144">
        <f>IF(N278="sníž. přenesená",J278,0)</f>
        <v>0</v>
      </c>
      <c r="BI278" s="144">
        <f>IF(N278="nulová",J278,0)</f>
        <v>0</v>
      </c>
      <c r="BJ278" s="16" t="s">
        <v>85</v>
      </c>
      <c r="BK278" s="144">
        <f>ROUND(I278*H278,2)</f>
        <v>0</v>
      </c>
      <c r="BL278" s="16" t="s">
        <v>186</v>
      </c>
      <c r="BM278" s="244" t="s">
        <v>480</v>
      </c>
    </row>
    <row r="279" s="2" customFormat="1">
      <c r="A279" s="39"/>
      <c r="B279" s="40"/>
      <c r="C279" s="41"/>
      <c r="D279" s="245" t="s">
        <v>146</v>
      </c>
      <c r="E279" s="41"/>
      <c r="F279" s="246" t="s">
        <v>481</v>
      </c>
      <c r="G279" s="41"/>
      <c r="H279" s="41"/>
      <c r="I279" s="247"/>
      <c r="J279" s="41"/>
      <c r="K279" s="41"/>
      <c r="L279" s="42"/>
      <c r="M279" s="248"/>
      <c r="N279" s="249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6" t="s">
        <v>146</v>
      </c>
      <c r="AU279" s="16" t="s">
        <v>87</v>
      </c>
    </row>
    <row r="280" s="2" customFormat="1" ht="21.75" customHeight="1">
      <c r="A280" s="39"/>
      <c r="B280" s="40"/>
      <c r="C280" s="232" t="s">
        <v>482</v>
      </c>
      <c r="D280" s="232" t="s">
        <v>140</v>
      </c>
      <c r="E280" s="233" t="s">
        <v>483</v>
      </c>
      <c r="F280" s="234" t="s">
        <v>484</v>
      </c>
      <c r="G280" s="235" t="s">
        <v>164</v>
      </c>
      <c r="H280" s="236">
        <v>17.100000000000001</v>
      </c>
      <c r="I280" s="237"/>
      <c r="J280" s="238">
        <f>ROUND(I280*H280,2)</f>
        <v>0</v>
      </c>
      <c r="K280" s="239"/>
      <c r="L280" s="42"/>
      <c r="M280" s="240" t="s">
        <v>1</v>
      </c>
      <c r="N280" s="241" t="s">
        <v>42</v>
      </c>
      <c r="O280" s="92"/>
      <c r="P280" s="242">
        <f>O280*H280</f>
        <v>0</v>
      </c>
      <c r="Q280" s="242">
        <v>0</v>
      </c>
      <c r="R280" s="242">
        <f>Q280*H280</f>
        <v>0</v>
      </c>
      <c r="S280" s="242">
        <v>0</v>
      </c>
      <c r="T280" s="243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4" t="s">
        <v>186</v>
      </c>
      <c r="AT280" s="244" t="s">
        <v>140</v>
      </c>
      <c r="AU280" s="244" t="s">
        <v>87</v>
      </c>
      <c r="AY280" s="16" t="s">
        <v>139</v>
      </c>
      <c r="BE280" s="144">
        <f>IF(N280="základní",J280,0)</f>
        <v>0</v>
      </c>
      <c r="BF280" s="144">
        <f>IF(N280="snížená",J280,0)</f>
        <v>0</v>
      </c>
      <c r="BG280" s="144">
        <f>IF(N280="zákl. přenesená",J280,0)</f>
        <v>0</v>
      </c>
      <c r="BH280" s="144">
        <f>IF(N280="sníž. přenesená",J280,0)</f>
        <v>0</v>
      </c>
      <c r="BI280" s="144">
        <f>IF(N280="nulová",J280,0)</f>
        <v>0</v>
      </c>
      <c r="BJ280" s="16" t="s">
        <v>85</v>
      </c>
      <c r="BK280" s="144">
        <f>ROUND(I280*H280,2)</f>
        <v>0</v>
      </c>
      <c r="BL280" s="16" t="s">
        <v>186</v>
      </c>
      <c r="BM280" s="244" t="s">
        <v>485</v>
      </c>
    </row>
    <row r="281" s="2" customFormat="1">
      <c r="A281" s="39"/>
      <c r="B281" s="40"/>
      <c r="C281" s="41"/>
      <c r="D281" s="245" t="s">
        <v>146</v>
      </c>
      <c r="E281" s="41"/>
      <c r="F281" s="246" t="s">
        <v>486</v>
      </c>
      <c r="G281" s="41"/>
      <c r="H281" s="41"/>
      <c r="I281" s="247"/>
      <c r="J281" s="41"/>
      <c r="K281" s="41"/>
      <c r="L281" s="42"/>
      <c r="M281" s="248"/>
      <c r="N281" s="249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6" t="s">
        <v>146</v>
      </c>
      <c r="AU281" s="16" t="s">
        <v>87</v>
      </c>
    </row>
    <row r="282" s="13" customFormat="1">
      <c r="A282" s="13"/>
      <c r="B282" s="250"/>
      <c r="C282" s="251"/>
      <c r="D282" s="245" t="s">
        <v>199</v>
      </c>
      <c r="E282" s="252" t="s">
        <v>1</v>
      </c>
      <c r="F282" s="253" t="s">
        <v>487</v>
      </c>
      <c r="G282" s="251"/>
      <c r="H282" s="254">
        <v>17.100000000000001</v>
      </c>
      <c r="I282" s="255"/>
      <c r="J282" s="251"/>
      <c r="K282" s="251"/>
      <c r="L282" s="256"/>
      <c r="M282" s="257"/>
      <c r="N282" s="258"/>
      <c r="O282" s="258"/>
      <c r="P282" s="258"/>
      <c r="Q282" s="258"/>
      <c r="R282" s="258"/>
      <c r="S282" s="258"/>
      <c r="T282" s="25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0" t="s">
        <v>199</v>
      </c>
      <c r="AU282" s="260" t="s">
        <v>87</v>
      </c>
      <c r="AV282" s="13" t="s">
        <v>87</v>
      </c>
      <c r="AW282" s="13" t="s">
        <v>32</v>
      </c>
      <c r="AX282" s="13" t="s">
        <v>85</v>
      </c>
      <c r="AY282" s="260" t="s">
        <v>139</v>
      </c>
    </row>
    <row r="283" s="2" customFormat="1" ht="16.5" customHeight="1">
      <c r="A283" s="39"/>
      <c r="B283" s="40"/>
      <c r="C283" s="261" t="s">
        <v>488</v>
      </c>
      <c r="D283" s="261" t="s">
        <v>245</v>
      </c>
      <c r="E283" s="262" t="s">
        <v>489</v>
      </c>
      <c r="F283" s="263" t="s">
        <v>490</v>
      </c>
      <c r="G283" s="264" t="s">
        <v>175</v>
      </c>
      <c r="H283" s="265">
        <v>40.799999999999997</v>
      </c>
      <c r="I283" s="266"/>
      <c r="J283" s="267">
        <f>ROUND(I283*H283,2)</f>
        <v>0</v>
      </c>
      <c r="K283" s="268"/>
      <c r="L283" s="269"/>
      <c r="M283" s="270" t="s">
        <v>1</v>
      </c>
      <c r="N283" s="271" t="s">
        <v>42</v>
      </c>
      <c r="O283" s="92"/>
      <c r="P283" s="242">
        <f>O283*H283</f>
        <v>0</v>
      </c>
      <c r="Q283" s="242">
        <v>0.75</v>
      </c>
      <c r="R283" s="242">
        <f>Q283*H283</f>
        <v>30.599999999999998</v>
      </c>
      <c r="S283" s="242">
        <v>0</v>
      </c>
      <c r="T283" s="243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4" t="s">
        <v>186</v>
      </c>
      <c r="AT283" s="244" t="s">
        <v>245</v>
      </c>
      <c r="AU283" s="244" t="s">
        <v>87</v>
      </c>
      <c r="AY283" s="16" t="s">
        <v>139</v>
      </c>
      <c r="BE283" s="144">
        <f>IF(N283="základní",J283,0)</f>
        <v>0</v>
      </c>
      <c r="BF283" s="144">
        <f>IF(N283="snížená",J283,0)</f>
        <v>0</v>
      </c>
      <c r="BG283" s="144">
        <f>IF(N283="zákl. přenesená",J283,0)</f>
        <v>0</v>
      </c>
      <c r="BH283" s="144">
        <f>IF(N283="sníž. přenesená",J283,0)</f>
        <v>0</v>
      </c>
      <c r="BI283" s="144">
        <f>IF(N283="nulová",J283,0)</f>
        <v>0</v>
      </c>
      <c r="BJ283" s="16" t="s">
        <v>85</v>
      </c>
      <c r="BK283" s="144">
        <f>ROUND(I283*H283,2)</f>
        <v>0</v>
      </c>
      <c r="BL283" s="16" t="s">
        <v>186</v>
      </c>
      <c r="BM283" s="244" t="s">
        <v>491</v>
      </c>
    </row>
    <row r="284" s="2" customFormat="1">
      <c r="A284" s="39"/>
      <c r="B284" s="40"/>
      <c r="C284" s="41"/>
      <c r="D284" s="245" t="s">
        <v>146</v>
      </c>
      <c r="E284" s="41"/>
      <c r="F284" s="246" t="s">
        <v>490</v>
      </c>
      <c r="G284" s="41"/>
      <c r="H284" s="41"/>
      <c r="I284" s="247"/>
      <c r="J284" s="41"/>
      <c r="K284" s="41"/>
      <c r="L284" s="42"/>
      <c r="M284" s="248"/>
      <c r="N284" s="249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6" t="s">
        <v>146</v>
      </c>
      <c r="AU284" s="16" t="s">
        <v>87</v>
      </c>
    </row>
    <row r="285" s="13" customFormat="1">
      <c r="A285" s="13"/>
      <c r="B285" s="250"/>
      <c r="C285" s="251"/>
      <c r="D285" s="245" t="s">
        <v>199</v>
      </c>
      <c r="E285" s="252" t="s">
        <v>1</v>
      </c>
      <c r="F285" s="253" t="s">
        <v>492</v>
      </c>
      <c r="G285" s="251"/>
      <c r="H285" s="254">
        <v>40.799999999999997</v>
      </c>
      <c r="I285" s="255"/>
      <c r="J285" s="251"/>
      <c r="K285" s="251"/>
      <c r="L285" s="256"/>
      <c r="M285" s="257"/>
      <c r="N285" s="258"/>
      <c r="O285" s="258"/>
      <c r="P285" s="258"/>
      <c r="Q285" s="258"/>
      <c r="R285" s="258"/>
      <c r="S285" s="258"/>
      <c r="T285" s="25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0" t="s">
        <v>199</v>
      </c>
      <c r="AU285" s="260" t="s">
        <v>87</v>
      </c>
      <c r="AV285" s="13" t="s">
        <v>87</v>
      </c>
      <c r="AW285" s="13" t="s">
        <v>32</v>
      </c>
      <c r="AX285" s="13" t="s">
        <v>85</v>
      </c>
      <c r="AY285" s="260" t="s">
        <v>139</v>
      </c>
    </row>
    <row r="286" s="2" customFormat="1" ht="16.5" customHeight="1">
      <c r="A286" s="39"/>
      <c r="B286" s="40"/>
      <c r="C286" s="232" t="s">
        <v>493</v>
      </c>
      <c r="D286" s="232" t="s">
        <v>140</v>
      </c>
      <c r="E286" s="233" t="s">
        <v>494</v>
      </c>
      <c r="F286" s="234" t="s">
        <v>495</v>
      </c>
      <c r="G286" s="235" t="s">
        <v>164</v>
      </c>
      <c r="H286" s="236">
        <v>680</v>
      </c>
      <c r="I286" s="237"/>
      <c r="J286" s="238">
        <f>ROUND(I286*H286,2)</f>
        <v>0</v>
      </c>
      <c r="K286" s="239"/>
      <c r="L286" s="42"/>
      <c r="M286" s="240" t="s">
        <v>1</v>
      </c>
      <c r="N286" s="241" t="s">
        <v>42</v>
      </c>
      <c r="O286" s="92"/>
      <c r="P286" s="242">
        <f>O286*H286</f>
        <v>0</v>
      </c>
      <c r="Q286" s="242">
        <v>0.03569</v>
      </c>
      <c r="R286" s="242">
        <f>Q286*H286</f>
        <v>24.269199999999998</v>
      </c>
      <c r="S286" s="242">
        <v>0</v>
      </c>
      <c r="T286" s="243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4" t="s">
        <v>144</v>
      </c>
      <c r="AT286" s="244" t="s">
        <v>140</v>
      </c>
      <c r="AU286" s="244" t="s">
        <v>87</v>
      </c>
      <c r="AY286" s="16" t="s">
        <v>139</v>
      </c>
      <c r="BE286" s="144">
        <f>IF(N286="základní",J286,0)</f>
        <v>0</v>
      </c>
      <c r="BF286" s="144">
        <f>IF(N286="snížená",J286,0)</f>
        <v>0</v>
      </c>
      <c r="BG286" s="144">
        <f>IF(N286="zákl. přenesená",J286,0)</f>
        <v>0</v>
      </c>
      <c r="BH286" s="144">
        <f>IF(N286="sníž. přenesená",J286,0)</f>
        <v>0</v>
      </c>
      <c r="BI286" s="144">
        <f>IF(N286="nulová",J286,0)</f>
        <v>0</v>
      </c>
      <c r="BJ286" s="16" t="s">
        <v>85</v>
      </c>
      <c r="BK286" s="144">
        <f>ROUND(I286*H286,2)</f>
        <v>0</v>
      </c>
      <c r="BL286" s="16" t="s">
        <v>144</v>
      </c>
      <c r="BM286" s="244" t="s">
        <v>496</v>
      </c>
    </row>
    <row r="287" s="2" customFormat="1">
      <c r="A287" s="39"/>
      <c r="B287" s="40"/>
      <c r="C287" s="41"/>
      <c r="D287" s="245" t="s">
        <v>146</v>
      </c>
      <c r="E287" s="41"/>
      <c r="F287" s="246" t="s">
        <v>495</v>
      </c>
      <c r="G287" s="41"/>
      <c r="H287" s="41"/>
      <c r="I287" s="247"/>
      <c r="J287" s="41"/>
      <c r="K287" s="41"/>
      <c r="L287" s="42"/>
      <c r="M287" s="248"/>
      <c r="N287" s="249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6" t="s">
        <v>146</v>
      </c>
      <c r="AU287" s="16" t="s">
        <v>87</v>
      </c>
    </row>
    <row r="288" s="13" customFormat="1">
      <c r="A288" s="13"/>
      <c r="B288" s="250"/>
      <c r="C288" s="251"/>
      <c r="D288" s="245" t="s">
        <v>199</v>
      </c>
      <c r="E288" s="252" t="s">
        <v>1</v>
      </c>
      <c r="F288" s="253" t="s">
        <v>497</v>
      </c>
      <c r="G288" s="251"/>
      <c r="H288" s="254">
        <v>680</v>
      </c>
      <c r="I288" s="255"/>
      <c r="J288" s="251"/>
      <c r="K288" s="251"/>
      <c r="L288" s="256"/>
      <c r="M288" s="257"/>
      <c r="N288" s="258"/>
      <c r="O288" s="258"/>
      <c r="P288" s="258"/>
      <c r="Q288" s="258"/>
      <c r="R288" s="258"/>
      <c r="S288" s="258"/>
      <c r="T288" s="25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0" t="s">
        <v>199</v>
      </c>
      <c r="AU288" s="260" t="s">
        <v>87</v>
      </c>
      <c r="AV288" s="13" t="s">
        <v>87</v>
      </c>
      <c r="AW288" s="13" t="s">
        <v>32</v>
      </c>
      <c r="AX288" s="13" t="s">
        <v>85</v>
      </c>
      <c r="AY288" s="260" t="s">
        <v>139</v>
      </c>
    </row>
    <row r="289" s="2" customFormat="1" ht="21.75" customHeight="1">
      <c r="A289" s="39"/>
      <c r="B289" s="40"/>
      <c r="C289" s="232" t="s">
        <v>498</v>
      </c>
      <c r="D289" s="232" t="s">
        <v>140</v>
      </c>
      <c r="E289" s="233" t="s">
        <v>499</v>
      </c>
      <c r="F289" s="234" t="s">
        <v>500</v>
      </c>
      <c r="G289" s="235" t="s">
        <v>360</v>
      </c>
      <c r="H289" s="236">
        <v>70</v>
      </c>
      <c r="I289" s="237"/>
      <c r="J289" s="238">
        <f>ROUND(I289*H289,2)</f>
        <v>0</v>
      </c>
      <c r="K289" s="239"/>
      <c r="L289" s="42"/>
      <c r="M289" s="240" t="s">
        <v>1</v>
      </c>
      <c r="N289" s="241" t="s">
        <v>42</v>
      </c>
      <c r="O289" s="92"/>
      <c r="P289" s="242">
        <f>O289*H289</f>
        <v>0</v>
      </c>
      <c r="Q289" s="242">
        <v>0</v>
      </c>
      <c r="R289" s="242">
        <f>Q289*H289</f>
        <v>0</v>
      </c>
      <c r="S289" s="242">
        <v>0.252</v>
      </c>
      <c r="T289" s="243">
        <f>S289*H289</f>
        <v>17.640000000000001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4" t="s">
        <v>144</v>
      </c>
      <c r="AT289" s="244" t="s">
        <v>140</v>
      </c>
      <c r="AU289" s="244" t="s">
        <v>87</v>
      </c>
      <c r="AY289" s="16" t="s">
        <v>139</v>
      </c>
      <c r="BE289" s="144">
        <f>IF(N289="základní",J289,0)</f>
        <v>0</v>
      </c>
      <c r="BF289" s="144">
        <f>IF(N289="snížená",J289,0)</f>
        <v>0</v>
      </c>
      <c r="BG289" s="144">
        <f>IF(N289="zákl. přenesená",J289,0)</f>
        <v>0</v>
      </c>
      <c r="BH289" s="144">
        <f>IF(N289="sníž. přenesená",J289,0)</f>
        <v>0</v>
      </c>
      <c r="BI289" s="144">
        <f>IF(N289="nulová",J289,0)</f>
        <v>0</v>
      </c>
      <c r="BJ289" s="16" t="s">
        <v>85</v>
      </c>
      <c r="BK289" s="144">
        <f>ROUND(I289*H289,2)</f>
        <v>0</v>
      </c>
      <c r="BL289" s="16" t="s">
        <v>144</v>
      </c>
      <c r="BM289" s="244" t="s">
        <v>501</v>
      </c>
    </row>
    <row r="290" s="2" customFormat="1">
      <c r="A290" s="39"/>
      <c r="B290" s="40"/>
      <c r="C290" s="41"/>
      <c r="D290" s="245" t="s">
        <v>146</v>
      </c>
      <c r="E290" s="41"/>
      <c r="F290" s="246" t="s">
        <v>502</v>
      </c>
      <c r="G290" s="41"/>
      <c r="H290" s="41"/>
      <c r="I290" s="247"/>
      <c r="J290" s="41"/>
      <c r="K290" s="41"/>
      <c r="L290" s="42"/>
      <c r="M290" s="248"/>
      <c r="N290" s="249"/>
      <c r="O290" s="92"/>
      <c r="P290" s="92"/>
      <c r="Q290" s="92"/>
      <c r="R290" s="92"/>
      <c r="S290" s="92"/>
      <c r="T290" s="93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6" t="s">
        <v>146</v>
      </c>
      <c r="AU290" s="16" t="s">
        <v>87</v>
      </c>
    </row>
    <row r="291" s="13" customFormat="1">
      <c r="A291" s="13"/>
      <c r="B291" s="250"/>
      <c r="C291" s="251"/>
      <c r="D291" s="245" t="s">
        <v>199</v>
      </c>
      <c r="E291" s="252" t="s">
        <v>1</v>
      </c>
      <c r="F291" s="253" t="s">
        <v>503</v>
      </c>
      <c r="G291" s="251"/>
      <c r="H291" s="254">
        <v>70</v>
      </c>
      <c r="I291" s="255"/>
      <c r="J291" s="251"/>
      <c r="K291" s="251"/>
      <c r="L291" s="256"/>
      <c r="M291" s="257"/>
      <c r="N291" s="258"/>
      <c r="O291" s="258"/>
      <c r="P291" s="258"/>
      <c r="Q291" s="258"/>
      <c r="R291" s="258"/>
      <c r="S291" s="258"/>
      <c r="T291" s="25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0" t="s">
        <v>199</v>
      </c>
      <c r="AU291" s="260" t="s">
        <v>87</v>
      </c>
      <c r="AV291" s="13" t="s">
        <v>87</v>
      </c>
      <c r="AW291" s="13" t="s">
        <v>32</v>
      </c>
      <c r="AX291" s="13" t="s">
        <v>85</v>
      </c>
      <c r="AY291" s="260" t="s">
        <v>139</v>
      </c>
    </row>
    <row r="292" s="12" customFormat="1" ht="22.8" customHeight="1">
      <c r="A292" s="12"/>
      <c r="B292" s="218"/>
      <c r="C292" s="219"/>
      <c r="D292" s="220" t="s">
        <v>76</v>
      </c>
      <c r="E292" s="283" t="s">
        <v>504</v>
      </c>
      <c r="F292" s="283" t="s">
        <v>505</v>
      </c>
      <c r="G292" s="219"/>
      <c r="H292" s="219"/>
      <c r="I292" s="222"/>
      <c r="J292" s="284">
        <f>BK292</f>
        <v>0</v>
      </c>
      <c r="K292" s="219"/>
      <c r="L292" s="224"/>
      <c r="M292" s="225"/>
      <c r="N292" s="226"/>
      <c r="O292" s="226"/>
      <c r="P292" s="227">
        <f>SUM(P293:P295)</f>
        <v>0</v>
      </c>
      <c r="Q292" s="226"/>
      <c r="R292" s="227">
        <f>SUM(R293:R295)</f>
        <v>0</v>
      </c>
      <c r="S292" s="226"/>
      <c r="T292" s="228">
        <f>SUM(T293:T295)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29" t="s">
        <v>85</v>
      </c>
      <c r="AT292" s="230" t="s">
        <v>76</v>
      </c>
      <c r="AU292" s="230" t="s">
        <v>85</v>
      </c>
      <c r="AY292" s="229" t="s">
        <v>139</v>
      </c>
      <c r="BK292" s="231">
        <f>SUM(BK293:BK295)</f>
        <v>0</v>
      </c>
    </row>
    <row r="293" s="2" customFormat="1" ht="33" customHeight="1">
      <c r="A293" s="39"/>
      <c r="B293" s="40"/>
      <c r="C293" s="232" t="s">
        <v>506</v>
      </c>
      <c r="D293" s="232" t="s">
        <v>140</v>
      </c>
      <c r="E293" s="233" t="s">
        <v>507</v>
      </c>
      <c r="F293" s="234" t="s">
        <v>508</v>
      </c>
      <c r="G293" s="235" t="s">
        <v>225</v>
      </c>
      <c r="H293" s="236">
        <v>7889.7340000000004</v>
      </c>
      <c r="I293" s="237"/>
      <c r="J293" s="238">
        <f>ROUND(I293*H293,2)</f>
        <v>0</v>
      </c>
      <c r="K293" s="239"/>
      <c r="L293" s="42"/>
      <c r="M293" s="240" t="s">
        <v>1</v>
      </c>
      <c r="N293" s="241" t="s">
        <v>42</v>
      </c>
      <c r="O293" s="92"/>
      <c r="P293" s="242">
        <f>O293*H293</f>
        <v>0</v>
      </c>
      <c r="Q293" s="242">
        <v>0</v>
      </c>
      <c r="R293" s="242">
        <f>Q293*H293</f>
        <v>0</v>
      </c>
      <c r="S293" s="242">
        <v>0</v>
      </c>
      <c r="T293" s="243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4" t="s">
        <v>144</v>
      </c>
      <c r="AT293" s="244" t="s">
        <v>140</v>
      </c>
      <c r="AU293" s="244" t="s">
        <v>87</v>
      </c>
      <c r="AY293" s="16" t="s">
        <v>139</v>
      </c>
      <c r="BE293" s="144">
        <f>IF(N293="základní",J293,0)</f>
        <v>0</v>
      </c>
      <c r="BF293" s="144">
        <f>IF(N293="snížená",J293,0)</f>
        <v>0</v>
      </c>
      <c r="BG293" s="144">
        <f>IF(N293="zákl. přenesená",J293,0)</f>
        <v>0</v>
      </c>
      <c r="BH293" s="144">
        <f>IF(N293="sníž. přenesená",J293,0)</f>
        <v>0</v>
      </c>
      <c r="BI293" s="144">
        <f>IF(N293="nulová",J293,0)</f>
        <v>0</v>
      </c>
      <c r="BJ293" s="16" t="s">
        <v>85</v>
      </c>
      <c r="BK293" s="144">
        <f>ROUND(I293*H293,2)</f>
        <v>0</v>
      </c>
      <c r="BL293" s="16" t="s">
        <v>144</v>
      </c>
      <c r="BM293" s="244" t="s">
        <v>509</v>
      </c>
    </row>
    <row r="294" s="2" customFormat="1">
      <c r="A294" s="39"/>
      <c r="B294" s="40"/>
      <c r="C294" s="41"/>
      <c r="D294" s="245" t="s">
        <v>146</v>
      </c>
      <c r="E294" s="41"/>
      <c r="F294" s="246" t="s">
        <v>510</v>
      </c>
      <c r="G294" s="41"/>
      <c r="H294" s="41"/>
      <c r="I294" s="247"/>
      <c r="J294" s="41"/>
      <c r="K294" s="41"/>
      <c r="L294" s="42"/>
      <c r="M294" s="248"/>
      <c r="N294" s="249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6" t="s">
        <v>146</v>
      </c>
      <c r="AU294" s="16" t="s">
        <v>87</v>
      </c>
    </row>
    <row r="295" s="13" customFormat="1">
      <c r="A295" s="13"/>
      <c r="B295" s="250"/>
      <c r="C295" s="251"/>
      <c r="D295" s="245" t="s">
        <v>199</v>
      </c>
      <c r="E295" s="252" t="s">
        <v>1</v>
      </c>
      <c r="F295" s="253" t="s">
        <v>511</v>
      </c>
      <c r="G295" s="251"/>
      <c r="H295" s="254">
        <v>7889.7340000000004</v>
      </c>
      <c r="I295" s="255"/>
      <c r="J295" s="251"/>
      <c r="K295" s="251"/>
      <c r="L295" s="256"/>
      <c r="M295" s="257"/>
      <c r="N295" s="258"/>
      <c r="O295" s="258"/>
      <c r="P295" s="258"/>
      <c r="Q295" s="258"/>
      <c r="R295" s="258"/>
      <c r="S295" s="258"/>
      <c r="T295" s="25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0" t="s">
        <v>199</v>
      </c>
      <c r="AU295" s="260" t="s">
        <v>87</v>
      </c>
      <c r="AV295" s="13" t="s">
        <v>87</v>
      </c>
      <c r="AW295" s="13" t="s">
        <v>32</v>
      </c>
      <c r="AX295" s="13" t="s">
        <v>85</v>
      </c>
      <c r="AY295" s="260" t="s">
        <v>139</v>
      </c>
    </row>
    <row r="296" s="12" customFormat="1" ht="25.92" customHeight="1">
      <c r="A296" s="12"/>
      <c r="B296" s="218"/>
      <c r="C296" s="219"/>
      <c r="D296" s="220" t="s">
        <v>76</v>
      </c>
      <c r="E296" s="221" t="s">
        <v>512</v>
      </c>
      <c r="F296" s="221" t="s">
        <v>513</v>
      </c>
      <c r="G296" s="219"/>
      <c r="H296" s="219"/>
      <c r="I296" s="222"/>
      <c r="J296" s="223">
        <f>BK296</f>
        <v>0</v>
      </c>
      <c r="K296" s="219"/>
      <c r="L296" s="224"/>
      <c r="M296" s="225"/>
      <c r="N296" s="226"/>
      <c r="O296" s="226"/>
      <c r="P296" s="227">
        <f>SUM(P297:P313)</f>
        <v>0</v>
      </c>
      <c r="Q296" s="226"/>
      <c r="R296" s="227">
        <f>SUM(R297:R313)</f>
        <v>0</v>
      </c>
      <c r="S296" s="226"/>
      <c r="T296" s="228">
        <f>SUM(T297:T313)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29" t="s">
        <v>161</v>
      </c>
      <c r="AT296" s="230" t="s">
        <v>76</v>
      </c>
      <c r="AU296" s="230" t="s">
        <v>77</v>
      </c>
      <c r="AY296" s="229" t="s">
        <v>139</v>
      </c>
      <c r="BK296" s="231">
        <f>SUM(BK297:BK313)</f>
        <v>0</v>
      </c>
    </row>
    <row r="297" s="2" customFormat="1" ht="16.5" customHeight="1">
      <c r="A297" s="39"/>
      <c r="B297" s="40"/>
      <c r="C297" s="232" t="s">
        <v>514</v>
      </c>
      <c r="D297" s="232" t="s">
        <v>140</v>
      </c>
      <c r="E297" s="233" t="s">
        <v>515</v>
      </c>
      <c r="F297" s="234" t="s">
        <v>516</v>
      </c>
      <c r="G297" s="235" t="s">
        <v>444</v>
      </c>
      <c r="H297" s="236">
        <v>1</v>
      </c>
      <c r="I297" s="237"/>
      <c r="J297" s="238">
        <f>ROUND(I297*H297,2)</f>
        <v>0</v>
      </c>
      <c r="K297" s="239"/>
      <c r="L297" s="42"/>
      <c r="M297" s="240" t="s">
        <v>1</v>
      </c>
      <c r="N297" s="241" t="s">
        <v>42</v>
      </c>
      <c r="O297" s="92"/>
      <c r="P297" s="242">
        <f>O297*H297</f>
        <v>0</v>
      </c>
      <c r="Q297" s="242">
        <v>0</v>
      </c>
      <c r="R297" s="242">
        <f>Q297*H297</f>
        <v>0</v>
      </c>
      <c r="S297" s="242">
        <v>0</v>
      </c>
      <c r="T297" s="243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4" t="s">
        <v>186</v>
      </c>
      <c r="AT297" s="244" t="s">
        <v>140</v>
      </c>
      <c r="AU297" s="244" t="s">
        <v>85</v>
      </c>
      <c r="AY297" s="16" t="s">
        <v>139</v>
      </c>
      <c r="BE297" s="144">
        <f>IF(N297="základní",J297,0)</f>
        <v>0</v>
      </c>
      <c r="BF297" s="144">
        <f>IF(N297="snížená",J297,0)</f>
        <v>0</v>
      </c>
      <c r="BG297" s="144">
        <f>IF(N297="zákl. přenesená",J297,0)</f>
        <v>0</v>
      </c>
      <c r="BH297" s="144">
        <f>IF(N297="sníž. přenesená",J297,0)</f>
        <v>0</v>
      </c>
      <c r="BI297" s="144">
        <f>IF(N297="nulová",J297,0)</f>
        <v>0</v>
      </c>
      <c r="BJ297" s="16" t="s">
        <v>85</v>
      </c>
      <c r="BK297" s="144">
        <f>ROUND(I297*H297,2)</f>
        <v>0</v>
      </c>
      <c r="BL297" s="16" t="s">
        <v>186</v>
      </c>
      <c r="BM297" s="244" t="s">
        <v>517</v>
      </c>
    </row>
    <row r="298" s="2" customFormat="1">
      <c r="A298" s="39"/>
      <c r="B298" s="40"/>
      <c r="C298" s="41"/>
      <c r="D298" s="245" t="s">
        <v>146</v>
      </c>
      <c r="E298" s="41"/>
      <c r="F298" s="246" t="s">
        <v>516</v>
      </c>
      <c r="G298" s="41"/>
      <c r="H298" s="41"/>
      <c r="I298" s="247"/>
      <c r="J298" s="41"/>
      <c r="K298" s="41"/>
      <c r="L298" s="42"/>
      <c r="M298" s="248"/>
      <c r="N298" s="249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6" t="s">
        <v>146</v>
      </c>
      <c r="AU298" s="16" t="s">
        <v>85</v>
      </c>
    </row>
    <row r="299" s="2" customFormat="1" ht="16.5" customHeight="1">
      <c r="A299" s="39"/>
      <c r="B299" s="40"/>
      <c r="C299" s="232" t="s">
        <v>518</v>
      </c>
      <c r="D299" s="232" t="s">
        <v>140</v>
      </c>
      <c r="E299" s="233" t="s">
        <v>519</v>
      </c>
      <c r="F299" s="234" t="s">
        <v>520</v>
      </c>
      <c r="G299" s="235" t="s">
        <v>444</v>
      </c>
      <c r="H299" s="236">
        <v>1</v>
      </c>
      <c r="I299" s="237"/>
      <c r="J299" s="238">
        <f>ROUND(I299*H299,2)</f>
        <v>0</v>
      </c>
      <c r="K299" s="239"/>
      <c r="L299" s="42"/>
      <c r="M299" s="240" t="s">
        <v>1</v>
      </c>
      <c r="N299" s="241" t="s">
        <v>42</v>
      </c>
      <c r="O299" s="92"/>
      <c r="P299" s="242">
        <f>O299*H299</f>
        <v>0</v>
      </c>
      <c r="Q299" s="242">
        <v>0</v>
      </c>
      <c r="R299" s="242">
        <f>Q299*H299</f>
        <v>0</v>
      </c>
      <c r="S299" s="242">
        <v>0</v>
      </c>
      <c r="T299" s="243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4" t="s">
        <v>186</v>
      </c>
      <c r="AT299" s="244" t="s">
        <v>140</v>
      </c>
      <c r="AU299" s="244" t="s">
        <v>85</v>
      </c>
      <c r="AY299" s="16" t="s">
        <v>139</v>
      </c>
      <c r="BE299" s="144">
        <f>IF(N299="základní",J299,0)</f>
        <v>0</v>
      </c>
      <c r="BF299" s="144">
        <f>IF(N299="snížená",J299,0)</f>
        <v>0</v>
      </c>
      <c r="BG299" s="144">
        <f>IF(N299="zákl. přenesená",J299,0)</f>
        <v>0</v>
      </c>
      <c r="BH299" s="144">
        <f>IF(N299="sníž. přenesená",J299,0)</f>
        <v>0</v>
      </c>
      <c r="BI299" s="144">
        <f>IF(N299="nulová",J299,0)</f>
        <v>0</v>
      </c>
      <c r="BJ299" s="16" t="s">
        <v>85</v>
      </c>
      <c r="BK299" s="144">
        <f>ROUND(I299*H299,2)</f>
        <v>0</v>
      </c>
      <c r="BL299" s="16" t="s">
        <v>186</v>
      </c>
      <c r="BM299" s="244" t="s">
        <v>521</v>
      </c>
    </row>
    <row r="300" s="2" customFormat="1">
      <c r="A300" s="39"/>
      <c r="B300" s="40"/>
      <c r="C300" s="41"/>
      <c r="D300" s="245" t="s">
        <v>146</v>
      </c>
      <c r="E300" s="41"/>
      <c r="F300" s="246" t="s">
        <v>520</v>
      </c>
      <c r="G300" s="41"/>
      <c r="H300" s="41"/>
      <c r="I300" s="247"/>
      <c r="J300" s="41"/>
      <c r="K300" s="41"/>
      <c r="L300" s="42"/>
      <c r="M300" s="248"/>
      <c r="N300" s="249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6" t="s">
        <v>146</v>
      </c>
      <c r="AU300" s="16" t="s">
        <v>85</v>
      </c>
    </row>
    <row r="301" s="2" customFormat="1" ht="16.5" customHeight="1">
      <c r="A301" s="39"/>
      <c r="B301" s="40"/>
      <c r="C301" s="232" t="s">
        <v>522</v>
      </c>
      <c r="D301" s="232" t="s">
        <v>140</v>
      </c>
      <c r="E301" s="233" t="s">
        <v>523</v>
      </c>
      <c r="F301" s="234" t="s">
        <v>524</v>
      </c>
      <c r="G301" s="235" t="s">
        <v>444</v>
      </c>
      <c r="H301" s="236">
        <v>1</v>
      </c>
      <c r="I301" s="237"/>
      <c r="J301" s="238">
        <f>ROUND(I301*H301,2)</f>
        <v>0</v>
      </c>
      <c r="K301" s="239"/>
      <c r="L301" s="42"/>
      <c r="M301" s="240" t="s">
        <v>1</v>
      </c>
      <c r="N301" s="241" t="s">
        <v>42</v>
      </c>
      <c r="O301" s="92"/>
      <c r="P301" s="242">
        <f>O301*H301</f>
        <v>0</v>
      </c>
      <c r="Q301" s="242">
        <v>0</v>
      </c>
      <c r="R301" s="242">
        <f>Q301*H301</f>
        <v>0</v>
      </c>
      <c r="S301" s="242">
        <v>0</v>
      </c>
      <c r="T301" s="243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4" t="s">
        <v>186</v>
      </c>
      <c r="AT301" s="244" t="s">
        <v>140</v>
      </c>
      <c r="AU301" s="244" t="s">
        <v>85</v>
      </c>
      <c r="AY301" s="16" t="s">
        <v>139</v>
      </c>
      <c r="BE301" s="144">
        <f>IF(N301="základní",J301,0)</f>
        <v>0</v>
      </c>
      <c r="BF301" s="144">
        <f>IF(N301="snížená",J301,0)</f>
        <v>0</v>
      </c>
      <c r="BG301" s="144">
        <f>IF(N301="zákl. přenesená",J301,0)</f>
        <v>0</v>
      </c>
      <c r="BH301" s="144">
        <f>IF(N301="sníž. přenesená",J301,0)</f>
        <v>0</v>
      </c>
      <c r="BI301" s="144">
        <f>IF(N301="nulová",J301,0)</f>
        <v>0</v>
      </c>
      <c r="BJ301" s="16" t="s">
        <v>85</v>
      </c>
      <c r="BK301" s="144">
        <f>ROUND(I301*H301,2)</f>
        <v>0</v>
      </c>
      <c r="BL301" s="16" t="s">
        <v>186</v>
      </c>
      <c r="BM301" s="244" t="s">
        <v>525</v>
      </c>
    </row>
    <row r="302" s="2" customFormat="1">
      <c r="A302" s="39"/>
      <c r="B302" s="40"/>
      <c r="C302" s="41"/>
      <c r="D302" s="245" t="s">
        <v>146</v>
      </c>
      <c r="E302" s="41"/>
      <c r="F302" s="246" t="s">
        <v>524</v>
      </c>
      <c r="G302" s="41"/>
      <c r="H302" s="41"/>
      <c r="I302" s="247"/>
      <c r="J302" s="41"/>
      <c r="K302" s="41"/>
      <c r="L302" s="42"/>
      <c r="M302" s="248"/>
      <c r="N302" s="249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6" t="s">
        <v>146</v>
      </c>
      <c r="AU302" s="16" t="s">
        <v>85</v>
      </c>
    </row>
    <row r="303" s="2" customFormat="1" ht="16.5" customHeight="1">
      <c r="A303" s="39"/>
      <c r="B303" s="40"/>
      <c r="C303" s="232" t="s">
        <v>526</v>
      </c>
      <c r="D303" s="232" t="s">
        <v>140</v>
      </c>
      <c r="E303" s="233" t="s">
        <v>527</v>
      </c>
      <c r="F303" s="234" t="s">
        <v>528</v>
      </c>
      <c r="G303" s="235" t="s">
        <v>444</v>
      </c>
      <c r="H303" s="236">
        <v>1</v>
      </c>
      <c r="I303" s="237"/>
      <c r="J303" s="238">
        <f>ROUND(I303*H303,2)</f>
        <v>0</v>
      </c>
      <c r="K303" s="239"/>
      <c r="L303" s="42"/>
      <c r="M303" s="240" t="s">
        <v>1</v>
      </c>
      <c r="N303" s="241" t="s">
        <v>42</v>
      </c>
      <c r="O303" s="92"/>
      <c r="P303" s="242">
        <f>O303*H303</f>
        <v>0</v>
      </c>
      <c r="Q303" s="242">
        <v>0</v>
      </c>
      <c r="R303" s="242">
        <f>Q303*H303</f>
        <v>0</v>
      </c>
      <c r="S303" s="242">
        <v>0</v>
      </c>
      <c r="T303" s="243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4" t="s">
        <v>186</v>
      </c>
      <c r="AT303" s="244" t="s">
        <v>140</v>
      </c>
      <c r="AU303" s="244" t="s">
        <v>85</v>
      </c>
      <c r="AY303" s="16" t="s">
        <v>139</v>
      </c>
      <c r="BE303" s="144">
        <f>IF(N303="základní",J303,0)</f>
        <v>0</v>
      </c>
      <c r="BF303" s="144">
        <f>IF(N303="snížená",J303,0)</f>
        <v>0</v>
      </c>
      <c r="BG303" s="144">
        <f>IF(N303="zákl. přenesená",J303,0)</f>
        <v>0</v>
      </c>
      <c r="BH303" s="144">
        <f>IF(N303="sníž. přenesená",J303,0)</f>
        <v>0</v>
      </c>
      <c r="BI303" s="144">
        <f>IF(N303="nulová",J303,0)</f>
        <v>0</v>
      </c>
      <c r="BJ303" s="16" t="s">
        <v>85</v>
      </c>
      <c r="BK303" s="144">
        <f>ROUND(I303*H303,2)</f>
        <v>0</v>
      </c>
      <c r="BL303" s="16" t="s">
        <v>186</v>
      </c>
      <c r="BM303" s="244" t="s">
        <v>529</v>
      </c>
    </row>
    <row r="304" s="2" customFormat="1">
      <c r="A304" s="39"/>
      <c r="B304" s="40"/>
      <c r="C304" s="41"/>
      <c r="D304" s="245" t="s">
        <v>146</v>
      </c>
      <c r="E304" s="41"/>
      <c r="F304" s="246" t="s">
        <v>528</v>
      </c>
      <c r="G304" s="41"/>
      <c r="H304" s="41"/>
      <c r="I304" s="247"/>
      <c r="J304" s="41"/>
      <c r="K304" s="41"/>
      <c r="L304" s="42"/>
      <c r="M304" s="248"/>
      <c r="N304" s="249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6" t="s">
        <v>146</v>
      </c>
      <c r="AU304" s="16" t="s">
        <v>85</v>
      </c>
    </row>
    <row r="305" s="2" customFormat="1" ht="16.5" customHeight="1">
      <c r="A305" s="39"/>
      <c r="B305" s="40"/>
      <c r="C305" s="232" t="s">
        <v>530</v>
      </c>
      <c r="D305" s="232" t="s">
        <v>140</v>
      </c>
      <c r="E305" s="233" t="s">
        <v>531</v>
      </c>
      <c r="F305" s="234" t="s">
        <v>532</v>
      </c>
      <c r="G305" s="235" t="s">
        <v>533</v>
      </c>
      <c r="H305" s="236">
        <v>6</v>
      </c>
      <c r="I305" s="237"/>
      <c r="J305" s="238">
        <f>ROUND(I305*H305,2)</f>
        <v>0</v>
      </c>
      <c r="K305" s="239"/>
      <c r="L305" s="42"/>
      <c r="M305" s="240" t="s">
        <v>1</v>
      </c>
      <c r="N305" s="241" t="s">
        <v>42</v>
      </c>
      <c r="O305" s="92"/>
      <c r="P305" s="242">
        <f>O305*H305</f>
        <v>0</v>
      </c>
      <c r="Q305" s="242">
        <v>0</v>
      </c>
      <c r="R305" s="242">
        <f>Q305*H305</f>
        <v>0</v>
      </c>
      <c r="S305" s="242">
        <v>0</v>
      </c>
      <c r="T305" s="243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4" t="s">
        <v>186</v>
      </c>
      <c r="AT305" s="244" t="s">
        <v>140</v>
      </c>
      <c r="AU305" s="244" t="s">
        <v>85</v>
      </c>
      <c r="AY305" s="16" t="s">
        <v>139</v>
      </c>
      <c r="BE305" s="144">
        <f>IF(N305="základní",J305,0)</f>
        <v>0</v>
      </c>
      <c r="BF305" s="144">
        <f>IF(N305="snížená",J305,0)</f>
        <v>0</v>
      </c>
      <c r="BG305" s="144">
        <f>IF(N305="zákl. přenesená",J305,0)</f>
        <v>0</v>
      </c>
      <c r="BH305" s="144">
        <f>IF(N305="sníž. přenesená",J305,0)</f>
        <v>0</v>
      </c>
      <c r="BI305" s="144">
        <f>IF(N305="nulová",J305,0)</f>
        <v>0</v>
      </c>
      <c r="BJ305" s="16" t="s">
        <v>85</v>
      </c>
      <c r="BK305" s="144">
        <f>ROUND(I305*H305,2)</f>
        <v>0</v>
      </c>
      <c r="BL305" s="16" t="s">
        <v>186</v>
      </c>
      <c r="BM305" s="244" t="s">
        <v>534</v>
      </c>
    </row>
    <row r="306" s="2" customFormat="1">
      <c r="A306" s="39"/>
      <c r="B306" s="40"/>
      <c r="C306" s="41"/>
      <c r="D306" s="245" t="s">
        <v>146</v>
      </c>
      <c r="E306" s="41"/>
      <c r="F306" s="246" t="s">
        <v>532</v>
      </c>
      <c r="G306" s="41"/>
      <c r="H306" s="41"/>
      <c r="I306" s="247"/>
      <c r="J306" s="41"/>
      <c r="K306" s="41"/>
      <c r="L306" s="42"/>
      <c r="M306" s="248"/>
      <c r="N306" s="249"/>
      <c r="O306" s="92"/>
      <c r="P306" s="92"/>
      <c r="Q306" s="92"/>
      <c r="R306" s="92"/>
      <c r="S306" s="92"/>
      <c r="T306" s="93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6" t="s">
        <v>146</v>
      </c>
      <c r="AU306" s="16" t="s">
        <v>85</v>
      </c>
    </row>
    <row r="307" s="2" customFormat="1" ht="16.5" customHeight="1">
      <c r="A307" s="39"/>
      <c r="B307" s="40"/>
      <c r="C307" s="232" t="s">
        <v>535</v>
      </c>
      <c r="D307" s="232" t="s">
        <v>140</v>
      </c>
      <c r="E307" s="233" t="s">
        <v>536</v>
      </c>
      <c r="F307" s="234" t="s">
        <v>537</v>
      </c>
      <c r="G307" s="235" t="s">
        <v>444</v>
      </c>
      <c r="H307" s="236">
        <v>1</v>
      </c>
      <c r="I307" s="237"/>
      <c r="J307" s="238">
        <f>ROUND(I307*H307,2)</f>
        <v>0</v>
      </c>
      <c r="K307" s="239"/>
      <c r="L307" s="42"/>
      <c r="M307" s="240" t="s">
        <v>1</v>
      </c>
      <c r="N307" s="241" t="s">
        <v>42</v>
      </c>
      <c r="O307" s="92"/>
      <c r="P307" s="242">
        <f>O307*H307</f>
        <v>0</v>
      </c>
      <c r="Q307" s="242">
        <v>0</v>
      </c>
      <c r="R307" s="242">
        <f>Q307*H307</f>
        <v>0</v>
      </c>
      <c r="S307" s="242">
        <v>0</v>
      </c>
      <c r="T307" s="243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4" t="s">
        <v>186</v>
      </c>
      <c r="AT307" s="244" t="s">
        <v>140</v>
      </c>
      <c r="AU307" s="244" t="s">
        <v>85</v>
      </c>
      <c r="AY307" s="16" t="s">
        <v>139</v>
      </c>
      <c r="BE307" s="144">
        <f>IF(N307="základní",J307,0)</f>
        <v>0</v>
      </c>
      <c r="BF307" s="144">
        <f>IF(N307="snížená",J307,0)</f>
        <v>0</v>
      </c>
      <c r="BG307" s="144">
        <f>IF(N307="zákl. přenesená",J307,0)</f>
        <v>0</v>
      </c>
      <c r="BH307" s="144">
        <f>IF(N307="sníž. přenesená",J307,0)</f>
        <v>0</v>
      </c>
      <c r="BI307" s="144">
        <f>IF(N307="nulová",J307,0)</f>
        <v>0</v>
      </c>
      <c r="BJ307" s="16" t="s">
        <v>85</v>
      </c>
      <c r="BK307" s="144">
        <f>ROUND(I307*H307,2)</f>
        <v>0</v>
      </c>
      <c r="BL307" s="16" t="s">
        <v>186</v>
      </c>
      <c r="BM307" s="244" t="s">
        <v>538</v>
      </c>
    </row>
    <row r="308" s="2" customFormat="1">
      <c r="A308" s="39"/>
      <c r="B308" s="40"/>
      <c r="C308" s="41"/>
      <c r="D308" s="245" t="s">
        <v>146</v>
      </c>
      <c r="E308" s="41"/>
      <c r="F308" s="246" t="s">
        <v>537</v>
      </c>
      <c r="G308" s="41"/>
      <c r="H308" s="41"/>
      <c r="I308" s="247"/>
      <c r="J308" s="41"/>
      <c r="K308" s="41"/>
      <c r="L308" s="42"/>
      <c r="M308" s="248"/>
      <c r="N308" s="249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6" t="s">
        <v>146</v>
      </c>
      <c r="AU308" s="16" t="s">
        <v>85</v>
      </c>
    </row>
    <row r="309" s="2" customFormat="1" ht="16.5" customHeight="1">
      <c r="A309" s="39"/>
      <c r="B309" s="40"/>
      <c r="C309" s="232" t="s">
        <v>539</v>
      </c>
      <c r="D309" s="232" t="s">
        <v>140</v>
      </c>
      <c r="E309" s="233" t="s">
        <v>540</v>
      </c>
      <c r="F309" s="234" t="s">
        <v>541</v>
      </c>
      <c r="G309" s="235" t="s">
        <v>444</v>
      </c>
      <c r="H309" s="236">
        <v>1</v>
      </c>
      <c r="I309" s="237"/>
      <c r="J309" s="238">
        <f>ROUND(I309*H309,2)</f>
        <v>0</v>
      </c>
      <c r="K309" s="239"/>
      <c r="L309" s="42"/>
      <c r="M309" s="240" t="s">
        <v>1</v>
      </c>
      <c r="N309" s="241" t="s">
        <v>42</v>
      </c>
      <c r="O309" s="92"/>
      <c r="P309" s="242">
        <f>O309*H309</f>
        <v>0</v>
      </c>
      <c r="Q309" s="242">
        <v>0</v>
      </c>
      <c r="R309" s="242">
        <f>Q309*H309</f>
        <v>0</v>
      </c>
      <c r="S309" s="242">
        <v>0</v>
      </c>
      <c r="T309" s="243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44" t="s">
        <v>542</v>
      </c>
      <c r="AT309" s="244" t="s">
        <v>140</v>
      </c>
      <c r="AU309" s="244" t="s">
        <v>85</v>
      </c>
      <c r="AY309" s="16" t="s">
        <v>139</v>
      </c>
      <c r="BE309" s="144">
        <f>IF(N309="základní",J309,0)</f>
        <v>0</v>
      </c>
      <c r="BF309" s="144">
        <f>IF(N309="snížená",J309,0)</f>
        <v>0</v>
      </c>
      <c r="BG309" s="144">
        <f>IF(N309="zákl. přenesená",J309,0)</f>
        <v>0</v>
      </c>
      <c r="BH309" s="144">
        <f>IF(N309="sníž. přenesená",J309,0)</f>
        <v>0</v>
      </c>
      <c r="BI309" s="144">
        <f>IF(N309="nulová",J309,0)</f>
        <v>0</v>
      </c>
      <c r="BJ309" s="16" t="s">
        <v>85</v>
      </c>
      <c r="BK309" s="144">
        <f>ROUND(I309*H309,2)</f>
        <v>0</v>
      </c>
      <c r="BL309" s="16" t="s">
        <v>542</v>
      </c>
      <c r="BM309" s="244" t="s">
        <v>543</v>
      </c>
    </row>
    <row r="310" s="2" customFormat="1">
      <c r="A310" s="39"/>
      <c r="B310" s="40"/>
      <c r="C310" s="41"/>
      <c r="D310" s="245" t="s">
        <v>146</v>
      </c>
      <c r="E310" s="41"/>
      <c r="F310" s="246" t="s">
        <v>541</v>
      </c>
      <c r="G310" s="41"/>
      <c r="H310" s="41"/>
      <c r="I310" s="247"/>
      <c r="J310" s="41"/>
      <c r="K310" s="41"/>
      <c r="L310" s="42"/>
      <c r="M310" s="248"/>
      <c r="N310" s="249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6" t="s">
        <v>146</v>
      </c>
      <c r="AU310" s="16" t="s">
        <v>85</v>
      </c>
    </row>
    <row r="311" s="2" customFormat="1">
      <c r="A311" s="39"/>
      <c r="B311" s="40"/>
      <c r="C311" s="41"/>
      <c r="D311" s="245" t="s">
        <v>544</v>
      </c>
      <c r="E311" s="41"/>
      <c r="F311" s="285" t="s">
        <v>545</v>
      </c>
      <c r="G311" s="41"/>
      <c r="H311" s="41"/>
      <c r="I311" s="247"/>
      <c r="J311" s="41"/>
      <c r="K311" s="41"/>
      <c r="L311" s="42"/>
      <c r="M311" s="248"/>
      <c r="N311" s="249"/>
      <c r="O311" s="92"/>
      <c r="P311" s="92"/>
      <c r="Q311" s="92"/>
      <c r="R311" s="92"/>
      <c r="S311" s="92"/>
      <c r="T311" s="93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6" t="s">
        <v>544</v>
      </c>
      <c r="AU311" s="16" t="s">
        <v>85</v>
      </c>
    </row>
    <row r="312" s="2" customFormat="1" ht="16.5" customHeight="1">
      <c r="A312" s="39"/>
      <c r="B312" s="40"/>
      <c r="C312" s="232" t="s">
        <v>546</v>
      </c>
      <c r="D312" s="232" t="s">
        <v>140</v>
      </c>
      <c r="E312" s="233" t="s">
        <v>547</v>
      </c>
      <c r="F312" s="234" t="s">
        <v>548</v>
      </c>
      <c r="G312" s="235" t="s">
        <v>444</v>
      </c>
      <c r="H312" s="236">
        <v>1</v>
      </c>
      <c r="I312" s="237"/>
      <c r="J312" s="238">
        <f>ROUND(I312*H312,2)</f>
        <v>0</v>
      </c>
      <c r="K312" s="239"/>
      <c r="L312" s="42"/>
      <c r="M312" s="240" t="s">
        <v>1</v>
      </c>
      <c r="N312" s="241" t="s">
        <v>42</v>
      </c>
      <c r="O312" s="92"/>
      <c r="P312" s="242">
        <f>O312*H312</f>
        <v>0</v>
      </c>
      <c r="Q312" s="242">
        <v>0</v>
      </c>
      <c r="R312" s="242">
        <f>Q312*H312</f>
        <v>0</v>
      </c>
      <c r="S312" s="242">
        <v>0</v>
      </c>
      <c r="T312" s="243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4" t="s">
        <v>186</v>
      </c>
      <c r="AT312" s="244" t="s">
        <v>140</v>
      </c>
      <c r="AU312" s="244" t="s">
        <v>85</v>
      </c>
      <c r="AY312" s="16" t="s">
        <v>139</v>
      </c>
      <c r="BE312" s="144">
        <f>IF(N312="základní",J312,0)</f>
        <v>0</v>
      </c>
      <c r="BF312" s="144">
        <f>IF(N312="snížená",J312,0)</f>
        <v>0</v>
      </c>
      <c r="BG312" s="144">
        <f>IF(N312="zákl. přenesená",J312,0)</f>
        <v>0</v>
      </c>
      <c r="BH312" s="144">
        <f>IF(N312="sníž. přenesená",J312,0)</f>
        <v>0</v>
      </c>
      <c r="BI312" s="144">
        <f>IF(N312="nulová",J312,0)</f>
        <v>0</v>
      </c>
      <c r="BJ312" s="16" t="s">
        <v>85</v>
      </c>
      <c r="BK312" s="144">
        <f>ROUND(I312*H312,2)</f>
        <v>0</v>
      </c>
      <c r="BL312" s="16" t="s">
        <v>186</v>
      </c>
      <c r="BM312" s="244" t="s">
        <v>549</v>
      </c>
    </row>
    <row r="313" s="2" customFormat="1">
      <c r="A313" s="39"/>
      <c r="B313" s="40"/>
      <c r="C313" s="41"/>
      <c r="D313" s="245" t="s">
        <v>146</v>
      </c>
      <c r="E313" s="41"/>
      <c r="F313" s="246" t="s">
        <v>548</v>
      </c>
      <c r="G313" s="41"/>
      <c r="H313" s="41"/>
      <c r="I313" s="247"/>
      <c r="J313" s="41"/>
      <c r="K313" s="41"/>
      <c r="L313" s="42"/>
      <c r="M313" s="286"/>
      <c r="N313" s="287"/>
      <c r="O313" s="288"/>
      <c r="P313" s="288"/>
      <c r="Q313" s="288"/>
      <c r="R313" s="288"/>
      <c r="S313" s="288"/>
      <c r="T313" s="289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6" t="s">
        <v>146</v>
      </c>
      <c r="AU313" s="16" t="s">
        <v>85</v>
      </c>
    </row>
    <row r="314" s="2" customFormat="1" ht="6.96" customHeight="1">
      <c r="A314" s="39"/>
      <c r="B314" s="67"/>
      <c r="C314" s="68"/>
      <c r="D314" s="68"/>
      <c r="E314" s="68"/>
      <c r="F314" s="68"/>
      <c r="G314" s="68"/>
      <c r="H314" s="68"/>
      <c r="I314" s="68"/>
      <c r="J314" s="68"/>
      <c r="K314" s="68"/>
      <c r="L314" s="42"/>
      <c r="M314" s="39"/>
      <c r="O314" s="39"/>
      <c r="P314" s="39"/>
      <c r="Q314" s="39"/>
      <c r="R314" s="39"/>
      <c r="S314" s="39"/>
      <c r="T314" s="39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</row>
  </sheetData>
  <sheetProtection sheet="1" autoFilter="0" formatColumns="0" formatRows="0" objects="1" scenarios="1" spinCount="100000" saltValue="Bvf6Us0w7c5hyI995Z3HASRXBQYVq+sm0DnOgRO7+htdsNI4HK6KYwOw++cWxEP9tnAHUKFnmiBMulP1UhmjdQ==" hashValue="nsgY4xetYH8dWRBUxOImxQg4IyJuKnlxgX6iY+h2xV9fYcGG12yXSdzhKFuTp+4AejPeb1vtdzWjqGGB09vZzw==" algorithmName="SHA-512" password="CC35"/>
  <autoFilter ref="C123:K31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19"/>
      <c r="AT3" s="16" t="s">
        <v>87</v>
      </c>
    </row>
    <row r="4" s="1" customFormat="1" ht="24.96" customHeight="1">
      <c r="B4" s="19"/>
      <c r="D4" s="154" t="s">
        <v>109</v>
      </c>
      <c r="L4" s="19"/>
      <c r="M4" s="155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6" t="s">
        <v>16</v>
      </c>
      <c r="L6" s="19"/>
    </row>
    <row r="7" s="1" customFormat="1" ht="16.5" customHeight="1">
      <c r="B7" s="19"/>
      <c r="E7" s="157" t="str">
        <f>'Rekapitulace stavby'!K6</f>
        <v>Polní cesta PC10 - Horní Hynčina</v>
      </c>
      <c r="F7" s="156"/>
      <c r="G7" s="156"/>
      <c r="H7" s="156"/>
      <c r="L7" s="19"/>
    </row>
    <row r="8" s="2" customFormat="1" ht="12" customHeight="1">
      <c r="A8" s="39"/>
      <c r="B8" s="42"/>
      <c r="C8" s="39"/>
      <c r="D8" s="156" t="s">
        <v>110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2"/>
      <c r="C9" s="39"/>
      <c r="D9" s="39"/>
      <c r="E9" s="158" t="s">
        <v>550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2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2"/>
      <c r="C11" s="39"/>
      <c r="D11" s="156" t="s">
        <v>18</v>
      </c>
      <c r="E11" s="39"/>
      <c r="F11" s="159" t="s">
        <v>1</v>
      </c>
      <c r="G11" s="39"/>
      <c r="H11" s="39"/>
      <c r="I11" s="156" t="s">
        <v>19</v>
      </c>
      <c r="J11" s="159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2"/>
      <c r="C12" s="39"/>
      <c r="D12" s="156" t="s">
        <v>20</v>
      </c>
      <c r="E12" s="39"/>
      <c r="F12" s="159" t="s">
        <v>21</v>
      </c>
      <c r="G12" s="39"/>
      <c r="H12" s="39"/>
      <c r="I12" s="156" t="s">
        <v>22</v>
      </c>
      <c r="J12" s="160" t="str">
        <f>'Rekapitulace stavby'!AN8</f>
        <v>11. 3. 2021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2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2"/>
      <c r="C14" s="39"/>
      <c r="D14" s="156" t="s">
        <v>24</v>
      </c>
      <c r="E14" s="39"/>
      <c r="F14" s="39"/>
      <c r="G14" s="39"/>
      <c r="H14" s="39"/>
      <c r="I14" s="156" t="s">
        <v>25</v>
      </c>
      <c r="J14" s="159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2"/>
      <c r="C15" s="39"/>
      <c r="D15" s="39"/>
      <c r="E15" s="159" t="s">
        <v>26</v>
      </c>
      <c r="F15" s="39"/>
      <c r="G15" s="39"/>
      <c r="H15" s="39"/>
      <c r="I15" s="156" t="s">
        <v>27</v>
      </c>
      <c r="J15" s="159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2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2"/>
      <c r="C17" s="39"/>
      <c r="D17" s="156" t="s">
        <v>28</v>
      </c>
      <c r="E17" s="39"/>
      <c r="F17" s="39"/>
      <c r="G17" s="39"/>
      <c r="H17" s="39"/>
      <c r="I17" s="156" t="s">
        <v>25</v>
      </c>
      <c r="J17" s="32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2"/>
      <c r="C18" s="39"/>
      <c r="D18" s="39"/>
      <c r="E18" s="32" t="str">
        <f>'Rekapitulace stavby'!E14</f>
        <v>Vyplň údaj</v>
      </c>
      <c r="F18" s="159"/>
      <c r="G18" s="159"/>
      <c r="H18" s="159"/>
      <c r="I18" s="156" t="s">
        <v>27</v>
      </c>
      <c r="J18" s="32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2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2"/>
      <c r="C20" s="39"/>
      <c r="D20" s="156" t="s">
        <v>30</v>
      </c>
      <c r="E20" s="39"/>
      <c r="F20" s="39"/>
      <c r="G20" s="39"/>
      <c r="H20" s="39"/>
      <c r="I20" s="156" t="s">
        <v>25</v>
      </c>
      <c r="J20" s="159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2"/>
      <c r="C21" s="39"/>
      <c r="D21" s="39"/>
      <c r="E21" s="159" t="s">
        <v>31</v>
      </c>
      <c r="F21" s="39"/>
      <c r="G21" s="39"/>
      <c r="H21" s="39"/>
      <c r="I21" s="156" t="s">
        <v>27</v>
      </c>
      <c r="J21" s="159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2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2"/>
      <c r="C23" s="39"/>
      <c r="D23" s="156" t="s">
        <v>33</v>
      </c>
      <c r="E23" s="39"/>
      <c r="F23" s="39"/>
      <c r="G23" s="39"/>
      <c r="H23" s="39"/>
      <c r="I23" s="156" t="s">
        <v>25</v>
      </c>
      <c r="J23" s="159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2"/>
      <c r="C24" s="39"/>
      <c r="D24" s="39"/>
      <c r="E24" s="159" t="str">
        <f>IF('Rekapitulace stavby'!E20="","",'Rekapitulace stavby'!E20)</f>
        <v xml:space="preserve"> </v>
      </c>
      <c r="F24" s="39"/>
      <c r="G24" s="39"/>
      <c r="H24" s="39"/>
      <c r="I24" s="156" t="s">
        <v>27</v>
      </c>
      <c r="J24" s="159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2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2"/>
      <c r="C26" s="39"/>
      <c r="D26" s="156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61"/>
      <c r="B27" s="162"/>
      <c r="C27" s="161"/>
      <c r="D27" s="161"/>
      <c r="E27" s="163" t="s">
        <v>1</v>
      </c>
      <c r="F27" s="163"/>
      <c r="G27" s="163"/>
      <c r="H27" s="163"/>
      <c r="I27" s="161"/>
      <c r="J27" s="161"/>
      <c r="K27" s="161"/>
      <c r="L27" s="164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</row>
    <row r="28" s="2" customFormat="1" ht="6.96" customHeight="1">
      <c r="A28" s="39"/>
      <c r="B28" s="42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2"/>
      <c r="C29" s="39"/>
      <c r="D29" s="165"/>
      <c r="E29" s="165"/>
      <c r="F29" s="165"/>
      <c r="G29" s="165"/>
      <c r="H29" s="165"/>
      <c r="I29" s="165"/>
      <c r="J29" s="165"/>
      <c r="K29" s="16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2"/>
      <c r="C30" s="39"/>
      <c r="D30" s="166" t="s">
        <v>37</v>
      </c>
      <c r="E30" s="39"/>
      <c r="F30" s="39"/>
      <c r="G30" s="39"/>
      <c r="H30" s="39"/>
      <c r="I30" s="39"/>
      <c r="J30" s="167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2"/>
      <c r="C31" s="39"/>
      <c r="D31" s="165"/>
      <c r="E31" s="165"/>
      <c r="F31" s="165"/>
      <c r="G31" s="165"/>
      <c r="H31" s="165"/>
      <c r="I31" s="165"/>
      <c r="J31" s="165"/>
      <c r="K31" s="16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2"/>
      <c r="C32" s="39"/>
      <c r="D32" s="39"/>
      <c r="E32" s="39"/>
      <c r="F32" s="168" t="s">
        <v>39</v>
      </c>
      <c r="G32" s="39"/>
      <c r="H32" s="39"/>
      <c r="I32" s="168" t="s">
        <v>38</v>
      </c>
      <c r="J32" s="168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2"/>
      <c r="C33" s="39"/>
      <c r="D33" s="169" t="s">
        <v>41</v>
      </c>
      <c r="E33" s="156" t="s">
        <v>42</v>
      </c>
      <c r="F33" s="170">
        <f>ROUND((SUM(BE122:BE256)),  2)</f>
        <v>0</v>
      </c>
      <c r="G33" s="39"/>
      <c r="H33" s="39"/>
      <c r="I33" s="171">
        <v>0.20999999999999999</v>
      </c>
      <c r="J33" s="170">
        <f>ROUND(((SUM(BE122:BE256))*I33),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2"/>
      <c r="C34" s="39"/>
      <c r="D34" s="39"/>
      <c r="E34" s="156" t="s">
        <v>43</v>
      </c>
      <c r="F34" s="170">
        <f>ROUND((SUM(BF122:BF256)),  2)</f>
        <v>0</v>
      </c>
      <c r="G34" s="39"/>
      <c r="H34" s="39"/>
      <c r="I34" s="171">
        <v>0.14999999999999999</v>
      </c>
      <c r="J34" s="170">
        <f>ROUND(((SUM(BF122:BF256))*I34),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39"/>
      <c r="E35" s="156" t="s">
        <v>44</v>
      </c>
      <c r="F35" s="170">
        <f>ROUND((SUM(BG122:BG256)),  2)</f>
        <v>0</v>
      </c>
      <c r="G35" s="39"/>
      <c r="H35" s="39"/>
      <c r="I35" s="171">
        <v>0.20999999999999999</v>
      </c>
      <c r="J35" s="170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56" t="s">
        <v>45</v>
      </c>
      <c r="F36" s="170">
        <f>ROUND((SUM(BH122:BH256)),  2)</f>
        <v>0</v>
      </c>
      <c r="G36" s="39"/>
      <c r="H36" s="39"/>
      <c r="I36" s="171">
        <v>0.14999999999999999</v>
      </c>
      <c r="J36" s="170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56" t="s">
        <v>46</v>
      </c>
      <c r="F37" s="170">
        <f>ROUND((SUM(BI122:BI256)),  2)</f>
        <v>0</v>
      </c>
      <c r="G37" s="39"/>
      <c r="H37" s="39"/>
      <c r="I37" s="171">
        <v>0</v>
      </c>
      <c r="J37" s="170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2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2"/>
      <c r="C39" s="172"/>
      <c r="D39" s="173" t="s">
        <v>47</v>
      </c>
      <c r="E39" s="174"/>
      <c r="F39" s="174"/>
      <c r="G39" s="175" t="s">
        <v>48</v>
      </c>
      <c r="H39" s="176" t="s">
        <v>49</v>
      </c>
      <c r="I39" s="174"/>
      <c r="J39" s="177">
        <f>SUM(J30:J37)</f>
        <v>0</v>
      </c>
      <c r="K39" s="178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2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4"/>
      <c r="D50" s="179" t="s">
        <v>50</v>
      </c>
      <c r="E50" s="180"/>
      <c r="F50" s="180"/>
      <c r="G50" s="179" t="s">
        <v>51</v>
      </c>
      <c r="H50" s="180"/>
      <c r="I50" s="180"/>
      <c r="J50" s="180"/>
      <c r="K50" s="180"/>
      <c r="L50" s="64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9"/>
      <c r="B61" s="42"/>
      <c r="C61" s="39"/>
      <c r="D61" s="181" t="s">
        <v>52</v>
      </c>
      <c r="E61" s="182"/>
      <c r="F61" s="183" t="s">
        <v>53</v>
      </c>
      <c r="G61" s="181" t="s">
        <v>52</v>
      </c>
      <c r="H61" s="182"/>
      <c r="I61" s="182"/>
      <c r="J61" s="184" t="s">
        <v>53</v>
      </c>
      <c r="K61" s="182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9"/>
      <c r="B65" s="42"/>
      <c r="C65" s="39"/>
      <c r="D65" s="179" t="s">
        <v>54</v>
      </c>
      <c r="E65" s="185"/>
      <c r="F65" s="185"/>
      <c r="G65" s="179" t="s">
        <v>55</v>
      </c>
      <c r="H65" s="185"/>
      <c r="I65" s="185"/>
      <c r="J65" s="185"/>
      <c r="K65" s="185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9"/>
      <c r="B76" s="42"/>
      <c r="C76" s="39"/>
      <c r="D76" s="181" t="s">
        <v>52</v>
      </c>
      <c r="E76" s="182"/>
      <c r="F76" s="183" t="s">
        <v>53</v>
      </c>
      <c r="G76" s="181" t="s">
        <v>52</v>
      </c>
      <c r="H76" s="182"/>
      <c r="I76" s="182"/>
      <c r="J76" s="184" t="s">
        <v>53</v>
      </c>
      <c r="K76" s="18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2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90" t="str">
        <f>E7</f>
        <v>Polní cesta PC10 - Horní Hynčina</v>
      </c>
      <c r="F85" s="31"/>
      <c r="G85" s="31"/>
      <c r="H85" s="31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1" t="s">
        <v>110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02 - Polní cesta PC10-SO-02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1" t="s">
        <v>20</v>
      </c>
      <c r="D89" s="41"/>
      <c r="E89" s="41"/>
      <c r="F89" s="26" t="str">
        <f>F12</f>
        <v xml:space="preserve"> </v>
      </c>
      <c r="G89" s="41"/>
      <c r="H89" s="41"/>
      <c r="I89" s="31" t="s">
        <v>22</v>
      </c>
      <c r="J89" s="80" t="str">
        <f>IF(J12="","",J12)</f>
        <v>11. 3. 2021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1" t="s">
        <v>24</v>
      </c>
      <c r="D91" s="41"/>
      <c r="E91" s="41"/>
      <c r="F91" s="26" t="str">
        <f>E15</f>
        <v>SPÚ, pobočka Svitavy</v>
      </c>
      <c r="G91" s="41"/>
      <c r="H91" s="41"/>
      <c r="I91" s="31" t="s">
        <v>30</v>
      </c>
      <c r="J91" s="35" t="str">
        <f>E21</f>
        <v>Agroprojekt PSO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1" t="s">
        <v>28</v>
      </c>
      <c r="D92" s="41"/>
      <c r="E92" s="41"/>
      <c r="F92" s="26" t="str">
        <f>IF(E18="","",E18)</f>
        <v>Vyplň údaj</v>
      </c>
      <c r="G92" s="41"/>
      <c r="H92" s="41"/>
      <c r="I92" s="31" t="s">
        <v>33</v>
      </c>
      <c r="J92" s="35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91" t="s">
        <v>113</v>
      </c>
      <c r="D94" s="150"/>
      <c r="E94" s="150"/>
      <c r="F94" s="150"/>
      <c r="G94" s="150"/>
      <c r="H94" s="150"/>
      <c r="I94" s="150"/>
      <c r="J94" s="192" t="s">
        <v>114</v>
      </c>
      <c r="K94" s="15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93" t="s">
        <v>115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6" t="s">
        <v>116</v>
      </c>
    </row>
    <row r="97" hidden="1" s="9" customFormat="1" ht="24.96" customHeight="1">
      <c r="A97" s="9"/>
      <c r="B97" s="194"/>
      <c r="C97" s="195"/>
      <c r="D97" s="196" t="s">
        <v>117</v>
      </c>
      <c r="E97" s="197"/>
      <c r="F97" s="197"/>
      <c r="G97" s="197"/>
      <c r="H97" s="197"/>
      <c r="I97" s="197"/>
      <c r="J97" s="198">
        <f>J123</f>
        <v>0</v>
      </c>
      <c r="K97" s="195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94"/>
      <c r="C98" s="195"/>
      <c r="D98" s="196" t="s">
        <v>118</v>
      </c>
      <c r="E98" s="197"/>
      <c r="F98" s="197"/>
      <c r="G98" s="197"/>
      <c r="H98" s="197"/>
      <c r="I98" s="197"/>
      <c r="J98" s="198">
        <f>J185</f>
        <v>0</v>
      </c>
      <c r="K98" s="195"/>
      <c r="L98" s="19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10" customFormat="1" ht="19.92" customHeight="1">
      <c r="A99" s="10"/>
      <c r="B99" s="200"/>
      <c r="C99" s="201"/>
      <c r="D99" s="202" t="s">
        <v>551</v>
      </c>
      <c r="E99" s="203"/>
      <c r="F99" s="203"/>
      <c r="G99" s="203"/>
      <c r="H99" s="203"/>
      <c r="I99" s="203"/>
      <c r="J99" s="204">
        <f>J192</f>
        <v>0</v>
      </c>
      <c r="K99" s="201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9" customFormat="1" ht="24.96" customHeight="1">
      <c r="A100" s="9"/>
      <c r="B100" s="194"/>
      <c r="C100" s="195"/>
      <c r="D100" s="196" t="s">
        <v>120</v>
      </c>
      <c r="E100" s="197"/>
      <c r="F100" s="197"/>
      <c r="G100" s="197"/>
      <c r="H100" s="197"/>
      <c r="I100" s="197"/>
      <c r="J100" s="198">
        <f>J199</f>
        <v>0</v>
      </c>
      <c r="K100" s="195"/>
      <c r="L100" s="19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9" customFormat="1" ht="24.96" customHeight="1">
      <c r="A101" s="9"/>
      <c r="B101" s="194"/>
      <c r="C101" s="195"/>
      <c r="D101" s="196" t="s">
        <v>552</v>
      </c>
      <c r="E101" s="197"/>
      <c r="F101" s="197"/>
      <c r="G101" s="197"/>
      <c r="H101" s="197"/>
      <c r="I101" s="197"/>
      <c r="J101" s="198">
        <f>J240</f>
        <v>0</v>
      </c>
      <c r="K101" s="195"/>
      <c r="L101" s="19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9" customFormat="1" ht="24.96" customHeight="1">
      <c r="A102" s="9"/>
      <c r="B102" s="194"/>
      <c r="C102" s="195"/>
      <c r="D102" s="196" t="s">
        <v>124</v>
      </c>
      <c r="E102" s="197"/>
      <c r="F102" s="197"/>
      <c r="G102" s="197"/>
      <c r="H102" s="197"/>
      <c r="I102" s="197"/>
      <c r="J102" s="198">
        <f>J244</f>
        <v>0</v>
      </c>
      <c r="K102" s="195"/>
      <c r="L102" s="19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hidden="1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/>
    <row r="106" hidden="1"/>
    <row r="107" hidden="1"/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2" t="s">
        <v>125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1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90" t="str">
        <f>E7</f>
        <v>Polní cesta PC10 - Horní Hynčina</v>
      </c>
      <c r="F112" s="31"/>
      <c r="G112" s="31"/>
      <c r="H112" s="3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1" t="s">
        <v>110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02 - Polní cesta PC10-SO-02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1" t="s">
        <v>20</v>
      </c>
      <c r="D116" s="41"/>
      <c r="E116" s="41"/>
      <c r="F116" s="26" t="str">
        <f>F12</f>
        <v xml:space="preserve"> </v>
      </c>
      <c r="G116" s="41"/>
      <c r="H116" s="41"/>
      <c r="I116" s="31" t="s">
        <v>22</v>
      </c>
      <c r="J116" s="80" t="str">
        <f>IF(J12="","",J12)</f>
        <v>11. 3. 2021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1" t="s">
        <v>24</v>
      </c>
      <c r="D118" s="41"/>
      <c r="E118" s="41"/>
      <c r="F118" s="26" t="str">
        <f>E15</f>
        <v>SPÚ, pobočka Svitavy</v>
      </c>
      <c r="G118" s="41"/>
      <c r="H118" s="41"/>
      <c r="I118" s="31" t="s">
        <v>30</v>
      </c>
      <c r="J118" s="35" t="str">
        <f>E21</f>
        <v>Agroprojekt PSO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1" t="s">
        <v>28</v>
      </c>
      <c r="D119" s="41"/>
      <c r="E119" s="41"/>
      <c r="F119" s="26" t="str">
        <f>IF(E18="","",E18)</f>
        <v>Vyplň údaj</v>
      </c>
      <c r="G119" s="41"/>
      <c r="H119" s="41"/>
      <c r="I119" s="31" t="s">
        <v>33</v>
      </c>
      <c r="J119" s="35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6"/>
      <c r="B121" s="207"/>
      <c r="C121" s="208" t="s">
        <v>126</v>
      </c>
      <c r="D121" s="209" t="s">
        <v>62</v>
      </c>
      <c r="E121" s="209" t="s">
        <v>58</v>
      </c>
      <c r="F121" s="209" t="s">
        <v>59</v>
      </c>
      <c r="G121" s="209" t="s">
        <v>127</v>
      </c>
      <c r="H121" s="209" t="s">
        <v>128</v>
      </c>
      <c r="I121" s="209" t="s">
        <v>129</v>
      </c>
      <c r="J121" s="210" t="s">
        <v>114</v>
      </c>
      <c r="K121" s="211" t="s">
        <v>130</v>
      </c>
      <c r="L121" s="212"/>
      <c r="M121" s="101" t="s">
        <v>1</v>
      </c>
      <c r="N121" s="102" t="s">
        <v>41</v>
      </c>
      <c r="O121" s="102" t="s">
        <v>131</v>
      </c>
      <c r="P121" s="102" t="s">
        <v>132</v>
      </c>
      <c r="Q121" s="102" t="s">
        <v>133</v>
      </c>
      <c r="R121" s="102" t="s">
        <v>134</v>
      </c>
      <c r="S121" s="102" t="s">
        <v>135</v>
      </c>
      <c r="T121" s="103" t="s">
        <v>136</v>
      </c>
      <c r="U121" s="206"/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/>
    </row>
    <row r="122" s="2" customFormat="1" ht="22.8" customHeight="1">
      <c r="A122" s="39"/>
      <c r="B122" s="40"/>
      <c r="C122" s="108" t="s">
        <v>137</v>
      </c>
      <c r="D122" s="41"/>
      <c r="E122" s="41"/>
      <c r="F122" s="41"/>
      <c r="G122" s="41"/>
      <c r="H122" s="41"/>
      <c r="I122" s="41"/>
      <c r="J122" s="213">
        <f>BK122</f>
        <v>0</v>
      </c>
      <c r="K122" s="41"/>
      <c r="L122" s="42"/>
      <c r="M122" s="104"/>
      <c r="N122" s="214"/>
      <c r="O122" s="105"/>
      <c r="P122" s="215">
        <f>P123+P185+P199+P240+P244</f>
        <v>0</v>
      </c>
      <c r="Q122" s="105"/>
      <c r="R122" s="215">
        <f>R123+R185+R199+R240+R244</f>
        <v>6022.4474273299984</v>
      </c>
      <c r="S122" s="105"/>
      <c r="T122" s="216">
        <f>T123+T185+T199+T240+T244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6" t="s">
        <v>76</v>
      </c>
      <c r="AU122" s="16" t="s">
        <v>116</v>
      </c>
      <c r="BK122" s="217">
        <f>BK123+BK185+BK199+BK240+BK244</f>
        <v>0</v>
      </c>
    </row>
    <row r="123" s="12" customFormat="1" ht="25.92" customHeight="1">
      <c r="A123" s="12"/>
      <c r="B123" s="218"/>
      <c r="C123" s="219"/>
      <c r="D123" s="220" t="s">
        <v>76</v>
      </c>
      <c r="E123" s="221" t="s">
        <v>85</v>
      </c>
      <c r="F123" s="221" t="s">
        <v>138</v>
      </c>
      <c r="G123" s="219"/>
      <c r="H123" s="219"/>
      <c r="I123" s="222"/>
      <c r="J123" s="223">
        <f>BK123</f>
        <v>0</v>
      </c>
      <c r="K123" s="219"/>
      <c r="L123" s="224"/>
      <c r="M123" s="225"/>
      <c r="N123" s="226"/>
      <c r="O123" s="226"/>
      <c r="P123" s="227">
        <f>SUM(P124:P184)</f>
        <v>0</v>
      </c>
      <c r="Q123" s="226"/>
      <c r="R123" s="227">
        <f>SUM(R124:R184)</f>
        <v>1.5799640000000002</v>
      </c>
      <c r="S123" s="226"/>
      <c r="T123" s="228">
        <f>SUM(T124:T184)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9" t="s">
        <v>85</v>
      </c>
      <c r="AT123" s="230" t="s">
        <v>76</v>
      </c>
      <c r="AU123" s="230" t="s">
        <v>77</v>
      </c>
      <c r="AY123" s="229" t="s">
        <v>139</v>
      </c>
      <c r="BK123" s="231">
        <f>SUM(BK124:BK184)</f>
        <v>0</v>
      </c>
    </row>
    <row r="124" s="2" customFormat="1" ht="21.75" customHeight="1">
      <c r="A124" s="39"/>
      <c r="B124" s="40"/>
      <c r="C124" s="232" t="s">
        <v>85</v>
      </c>
      <c r="D124" s="232" t="s">
        <v>140</v>
      </c>
      <c r="E124" s="233" t="s">
        <v>168</v>
      </c>
      <c r="F124" s="234" t="s">
        <v>169</v>
      </c>
      <c r="G124" s="235" t="s">
        <v>164</v>
      </c>
      <c r="H124" s="236">
        <v>2487.25</v>
      </c>
      <c r="I124" s="237"/>
      <c r="J124" s="238">
        <f>ROUND(I124*H124,2)</f>
        <v>0</v>
      </c>
      <c r="K124" s="239"/>
      <c r="L124" s="42"/>
      <c r="M124" s="240" t="s">
        <v>1</v>
      </c>
      <c r="N124" s="241" t="s">
        <v>42</v>
      </c>
      <c r="O124" s="92"/>
      <c r="P124" s="242">
        <f>O124*H124</f>
        <v>0</v>
      </c>
      <c r="Q124" s="242">
        <v>0</v>
      </c>
      <c r="R124" s="242">
        <f>Q124*H124</f>
        <v>0</v>
      </c>
      <c r="S124" s="242">
        <v>0</v>
      </c>
      <c r="T124" s="24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4" t="s">
        <v>144</v>
      </c>
      <c r="AT124" s="244" t="s">
        <v>140</v>
      </c>
      <c r="AU124" s="244" t="s">
        <v>85</v>
      </c>
      <c r="AY124" s="16" t="s">
        <v>139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6" t="s">
        <v>85</v>
      </c>
      <c r="BK124" s="144">
        <f>ROUND(I124*H124,2)</f>
        <v>0</v>
      </c>
      <c r="BL124" s="16" t="s">
        <v>144</v>
      </c>
      <c r="BM124" s="244" t="s">
        <v>553</v>
      </c>
    </row>
    <row r="125" s="2" customFormat="1">
      <c r="A125" s="39"/>
      <c r="B125" s="40"/>
      <c r="C125" s="41"/>
      <c r="D125" s="245" t="s">
        <v>146</v>
      </c>
      <c r="E125" s="41"/>
      <c r="F125" s="246" t="s">
        <v>171</v>
      </c>
      <c r="G125" s="41"/>
      <c r="H125" s="41"/>
      <c r="I125" s="247"/>
      <c r="J125" s="41"/>
      <c r="K125" s="41"/>
      <c r="L125" s="42"/>
      <c r="M125" s="248"/>
      <c r="N125" s="249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6" t="s">
        <v>146</v>
      </c>
      <c r="AU125" s="16" t="s">
        <v>85</v>
      </c>
    </row>
    <row r="126" s="2" customFormat="1" ht="33" customHeight="1">
      <c r="A126" s="39"/>
      <c r="B126" s="40"/>
      <c r="C126" s="232" t="s">
        <v>87</v>
      </c>
      <c r="D126" s="232" t="s">
        <v>140</v>
      </c>
      <c r="E126" s="233" t="s">
        <v>173</v>
      </c>
      <c r="F126" s="234" t="s">
        <v>174</v>
      </c>
      <c r="G126" s="235" t="s">
        <v>175</v>
      </c>
      <c r="H126" s="236">
        <v>2279.1300000000001</v>
      </c>
      <c r="I126" s="237"/>
      <c r="J126" s="238">
        <f>ROUND(I126*H126,2)</f>
        <v>0</v>
      </c>
      <c r="K126" s="239"/>
      <c r="L126" s="42"/>
      <c r="M126" s="240" t="s">
        <v>1</v>
      </c>
      <c r="N126" s="241" t="s">
        <v>42</v>
      </c>
      <c r="O126" s="92"/>
      <c r="P126" s="242">
        <f>O126*H126</f>
        <v>0</v>
      </c>
      <c r="Q126" s="242">
        <v>0</v>
      </c>
      <c r="R126" s="242">
        <f>Q126*H126</f>
        <v>0</v>
      </c>
      <c r="S126" s="242">
        <v>0</v>
      </c>
      <c r="T126" s="24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4" t="s">
        <v>144</v>
      </c>
      <c r="AT126" s="244" t="s">
        <v>140</v>
      </c>
      <c r="AU126" s="244" t="s">
        <v>85</v>
      </c>
      <c r="AY126" s="16" t="s">
        <v>139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6" t="s">
        <v>85</v>
      </c>
      <c r="BK126" s="144">
        <f>ROUND(I126*H126,2)</f>
        <v>0</v>
      </c>
      <c r="BL126" s="16" t="s">
        <v>144</v>
      </c>
      <c r="BM126" s="244" t="s">
        <v>554</v>
      </c>
    </row>
    <row r="127" s="2" customFormat="1">
      <c r="A127" s="39"/>
      <c r="B127" s="40"/>
      <c r="C127" s="41"/>
      <c r="D127" s="245" t="s">
        <v>146</v>
      </c>
      <c r="E127" s="41"/>
      <c r="F127" s="246" t="s">
        <v>177</v>
      </c>
      <c r="G127" s="41"/>
      <c r="H127" s="41"/>
      <c r="I127" s="247"/>
      <c r="J127" s="41"/>
      <c r="K127" s="41"/>
      <c r="L127" s="42"/>
      <c r="M127" s="248"/>
      <c r="N127" s="249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6" t="s">
        <v>146</v>
      </c>
      <c r="AU127" s="16" t="s">
        <v>85</v>
      </c>
    </row>
    <row r="128" s="2" customFormat="1" ht="33" customHeight="1">
      <c r="A128" s="39"/>
      <c r="B128" s="40"/>
      <c r="C128" s="232" t="s">
        <v>152</v>
      </c>
      <c r="D128" s="232" t="s">
        <v>140</v>
      </c>
      <c r="E128" s="233" t="s">
        <v>179</v>
      </c>
      <c r="F128" s="234" t="s">
        <v>180</v>
      </c>
      <c r="G128" s="235" t="s">
        <v>175</v>
      </c>
      <c r="H128" s="236">
        <v>2279.1300000000001</v>
      </c>
      <c r="I128" s="237"/>
      <c r="J128" s="238">
        <f>ROUND(I128*H128,2)</f>
        <v>0</v>
      </c>
      <c r="K128" s="239"/>
      <c r="L128" s="42"/>
      <c r="M128" s="240" t="s">
        <v>1</v>
      </c>
      <c r="N128" s="241" t="s">
        <v>42</v>
      </c>
      <c r="O128" s="92"/>
      <c r="P128" s="242">
        <f>O128*H128</f>
        <v>0</v>
      </c>
      <c r="Q128" s="242">
        <v>0</v>
      </c>
      <c r="R128" s="242">
        <f>Q128*H128</f>
        <v>0</v>
      </c>
      <c r="S128" s="242">
        <v>0</v>
      </c>
      <c r="T128" s="24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4" t="s">
        <v>144</v>
      </c>
      <c r="AT128" s="244" t="s">
        <v>140</v>
      </c>
      <c r="AU128" s="244" t="s">
        <v>85</v>
      </c>
      <c r="AY128" s="16" t="s">
        <v>139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6" t="s">
        <v>85</v>
      </c>
      <c r="BK128" s="144">
        <f>ROUND(I128*H128,2)</f>
        <v>0</v>
      </c>
      <c r="BL128" s="16" t="s">
        <v>144</v>
      </c>
      <c r="BM128" s="244" t="s">
        <v>555</v>
      </c>
    </row>
    <row r="129" s="2" customFormat="1">
      <c r="A129" s="39"/>
      <c r="B129" s="40"/>
      <c r="C129" s="41"/>
      <c r="D129" s="245" t="s">
        <v>146</v>
      </c>
      <c r="E129" s="41"/>
      <c r="F129" s="246" t="s">
        <v>182</v>
      </c>
      <c r="G129" s="41"/>
      <c r="H129" s="41"/>
      <c r="I129" s="247"/>
      <c r="J129" s="41"/>
      <c r="K129" s="41"/>
      <c r="L129" s="42"/>
      <c r="M129" s="248"/>
      <c r="N129" s="249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6" t="s">
        <v>146</v>
      </c>
      <c r="AU129" s="16" t="s">
        <v>85</v>
      </c>
    </row>
    <row r="130" s="2" customFormat="1" ht="21.75" customHeight="1">
      <c r="A130" s="39"/>
      <c r="B130" s="40"/>
      <c r="C130" s="232" t="s">
        <v>144</v>
      </c>
      <c r="D130" s="232" t="s">
        <v>140</v>
      </c>
      <c r="E130" s="233" t="s">
        <v>190</v>
      </c>
      <c r="F130" s="234" t="s">
        <v>191</v>
      </c>
      <c r="G130" s="235" t="s">
        <v>175</v>
      </c>
      <c r="H130" s="236">
        <v>202</v>
      </c>
      <c r="I130" s="237"/>
      <c r="J130" s="238">
        <f>ROUND(I130*H130,2)</f>
        <v>0</v>
      </c>
      <c r="K130" s="239"/>
      <c r="L130" s="42"/>
      <c r="M130" s="240" t="s">
        <v>1</v>
      </c>
      <c r="N130" s="241" t="s">
        <v>42</v>
      </c>
      <c r="O130" s="92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4" t="s">
        <v>144</v>
      </c>
      <c r="AT130" s="244" t="s">
        <v>140</v>
      </c>
      <c r="AU130" s="244" t="s">
        <v>85</v>
      </c>
      <c r="AY130" s="16" t="s">
        <v>139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6" t="s">
        <v>85</v>
      </c>
      <c r="BK130" s="144">
        <f>ROUND(I130*H130,2)</f>
        <v>0</v>
      </c>
      <c r="BL130" s="16" t="s">
        <v>144</v>
      </c>
      <c r="BM130" s="244" t="s">
        <v>556</v>
      </c>
    </row>
    <row r="131" s="2" customFormat="1">
      <c r="A131" s="39"/>
      <c r="B131" s="40"/>
      <c r="C131" s="41"/>
      <c r="D131" s="245" t="s">
        <v>146</v>
      </c>
      <c r="E131" s="41"/>
      <c r="F131" s="246" t="s">
        <v>193</v>
      </c>
      <c r="G131" s="41"/>
      <c r="H131" s="41"/>
      <c r="I131" s="247"/>
      <c r="J131" s="41"/>
      <c r="K131" s="41"/>
      <c r="L131" s="42"/>
      <c r="M131" s="248"/>
      <c r="N131" s="249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6" t="s">
        <v>146</v>
      </c>
      <c r="AU131" s="16" t="s">
        <v>85</v>
      </c>
    </row>
    <row r="132" s="2" customFormat="1" ht="33" customHeight="1">
      <c r="A132" s="39"/>
      <c r="B132" s="40"/>
      <c r="C132" s="232" t="s">
        <v>161</v>
      </c>
      <c r="D132" s="232" t="s">
        <v>140</v>
      </c>
      <c r="E132" s="233" t="s">
        <v>202</v>
      </c>
      <c r="F132" s="234" t="s">
        <v>203</v>
      </c>
      <c r="G132" s="235" t="s">
        <v>175</v>
      </c>
      <c r="H132" s="236">
        <v>50.759999999999998</v>
      </c>
      <c r="I132" s="237"/>
      <c r="J132" s="238">
        <f>ROUND(I132*H132,2)</f>
        <v>0</v>
      </c>
      <c r="K132" s="239"/>
      <c r="L132" s="42"/>
      <c r="M132" s="240" t="s">
        <v>1</v>
      </c>
      <c r="N132" s="241" t="s">
        <v>42</v>
      </c>
      <c r="O132" s="92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4" t="s">
        <v>144</v>
      </c>
      <c r="AT132" s="244" t="s">
        <v>140</v>
      </c>
      <c r="AU132" s="244" t="s">
        <v>85</v>
      </c>
      <c r="AY132" s="16" t="s">
        <v>139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6" t="s">
        <v>85</v>
      </c>
      <c r="BK132" s="144">
        <f>ROUND(I132*H132,2)</f>
        <v>0</v>
      </c>
      <c r="BL132" s="16" t="s">
        <v>144</v>
      </c>
      <c r="BM132" s="244" t="s">
        <v>557</v>
      </c>
    </row>
    <row r="133" s="2" customFormat="1">
      <c r="A133" s="39"/>
      <c r="B133" s="40"/>
      <c r="C133" s="41"/>
      <c r="D133" s="245" t="s">
        <v>146</v>
      </c>
      <c r="E133" s="41"/>
      <c r="F133" s="246" t="s">
        <v>205</v>
      </c>
      <c r="G133" s="41"/>
      <c r="H133" s="41"/>
      <c r="I133" s="247"/>
      <c r="J133" s="41"/>
      <c r="K133" s="41"/>
      <c r="L133" s="42"/>
      <c r="M133" s="248"/>
      <c r="N133" s="249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6" t="s">
        <v>146</v>
      </c>
      <c r="AU133" s="16" t="s">
        <v>85</v>
      </c>
    </row>
    <row r="134" s="13" customFormat="1">
      <c r="A134" s="13"/>
      <c r="B134" s="250"/>
      <c r="C134" s="251"/>
      <c r="D134" s="245" t="s">
        <v>199</v>
      </c>
      <c r="E134" s="252" t="s">
        <v>1</v>
      </c>
      <c r="F134" s="253" t="s">
        <v>558</v>
      </c>
      <c r="G134" s="251"/>
      <c r="H134" s="254">
        <v>50.759999999999998</v>
      </c>
      <c r="I134" s="255"/>
      <c r="J134" s="251"/>
      <c r="K134" s="251"/>
      <c r="L134" s="256"/>
      <c r="M134" s="257"/>
      <c r="N134" s="258"/>
      <c r="O134" s="258"/>
      <c r="P134" s="258"/>
      <c r="Q134" s="258"/>
      <c r="R134" s="258"/>
      <c r="S134" s="258"/>
      <c r="T134" s="25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0" t="s">
        <v>199</v>
      </c>
      <c r="AU134" s="260" t="s">
        <v>85</v>
      </c>
      <c r="AV134" s="13" t="s">
        <v>87</v>
      </c>
      <c r="AW134" s="13" t="s">
        <v>32</v>
      </c>
      <c r="AX134" s="13" t="s">
        <v>85</v>
      </c>
      <c r="AY134" s="260" t="s">
        <v>139</v>
      </c>
    </row>
    <row r="135" s="2" customFormat="1" ht="33" customHeight="1">
      <c r="A135" s="39"/>
      <c r="B135" s="40"/>
      <c r="C135" s="232" t="s">
        <v>167</v>
      </c>
      <c r="D135" s="232" t="s">
        <v>140</v>
      </c>
      <c r="E135" s="233" t="s">
        <v>208</v>
      </c>
      <c r="F135" s="234" t="s">
        <v>209</v>
      </c>
      <c r="G135" s="235" t="s">
        <v>175</v>
      </c>
      <c r="H135" s="236">
        <v>2077.125</v>
      </c>
      <c r="I135" s="237"/>
      <c r="J135" s="238">
        <f>ROUND(I135*H135,2)</f>
        <v>0</v>
      </c>
      <c r="K135" s="239"/>
      <c r="L135" s="42"/>
      <c r="M135" s="240" t="s">
        <v>1</v>
      </c>
      <c r="N135" s="241" t="s">
        <v>42</v>
      </c>
      <c r="O135" s="92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4" t="s">
        <v>144</v>
      </c>
      <c r="AT135" s="244" t="s">
        <v>140</v>
      </c>
      <c r="AU135" s="244" t="s">
        <v>85</v>
      </c>
      <c r="AY135" s="16" t="s">
        <v>139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6" t="s">
        <v>85</v>
      </c>
      <c r="BK135" s="144">
        <f>ROUND(I135*H135,2)</f>
        <v>0</v>
      </c>
      <c r="BL135" s="16" t="s">
        <v>144</v>
      </c>
      <c r="BM135" s="244" t="s">
        <v>559</v>
      </c>
    </row>
    <row r="136" s="2" customFormat="1">
      <c r="A136" s="39"/>
      <c r="B136" s="40"/>
      <c r="C136" s="41"/>
      <c r="D136" s="245" t="s">
        <v>146</v>
      </c>
      <c r="E136" s="41"/>
      <c r="F136" s="246" t="s">
        <v>211</v>
      </c>
      <c r="G136" s="41"/>
      <c r="H136" s="41"/>
      <c r="I136" s="247"/>
      <c r="J136" s="41"/>
      <c r="K136" s="41"/>
      <c r="L136" s="42"/>
      <c r="M136" s="248"/>
      <c r="N136" s="249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6" t="s">
        <v>146</v>
      </c>
      <c r="AU136" s="16" t="s">
        <v>85</v>
      </c>
    </row>
    <row r="137" s="2" customFormat="1" ht="33" customHeight="1">
      <c r="A137" s="39"/>
      <c r="B137" s="40"/>
      <c r="C137" s="232" t="s">
        <v>172</v>
      </c>
      <c r="D137" s="232" t="s">
        <v>140</v>
      </c>
      <c r="E137" s="233" t="s">
        <v>213</v>
      </c>
      <c r="F137" s="234" t="s">
        <v>214</v>
      </c>
      <c r="G137" s="235" t="s">
        <v>175</v>
      </c>
      <c r="H137" s="236">
        <v>33234</v>
      </c>
      <c r="I137" s="237"/>
      <c r="J137" s="238">
        <f>ROUND(I137*H137,2)</f>
        <v>0</v>
      </c>
      <c r="K137" s="239"/>
      <c r="L137" s="42"/>
      <c r="M137" s="240" t="s">
        <v>1</v>
      </c>
      <c r="N137" s="241" t="s">
        <v>42</v>
      </c>
      <c r="O137" s="92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4" t="s">
        <v>144</v>
      </c>
      <c r="AT137" s="244" t="s">
        <v>140</v>
      </c>
      <c r="AU137" s="244" t="s">
        <v>85</v>
      </c>
      <c r="AY137" s="16" t="s">
        <v>139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6" t="s">
        <v>85</v>
      </c>
      <c r="BK137" s="144">
        <f>ROUND(I137*H137,2)</f>
        <v>0</v>
      </c>
      <c r="BL137" s="16" t="s">
        <v>144</v>
      </c>
      <c r="BM137" s="244" t="s">
        <v>560</v>
      </c>
    </row>
    <row r="138" s="2" customFormat="1">
      <c r="A138" s="39"/>
      <c r="B138" s="40"/>
      <c r="C138" s="41"/>
      <c r="D138" s="245" t="s">
        <v>146</v>
      </c>
      <c r="E138" s="41"/>
      <c r="F138" s="246" t="s">
        <v>216</v>
      </c>
      <c r="G138" s="41"/>
      <c r="H138" s="41"/>
      <c r="I138" s="247"/>
      <c r="J138" s="41"/>
      <c r="K138" s="41"/>
      <c r="L138" s="42"/>
      <c r="M138" s="248"/>
      <c r="N138" s="249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6" t="s">
        <v>146</v>
      </c>
      <c r="AU138" s="16" t="s">
        <v>85</v>
      </c>
    </row>
    <row r="139" s="13" customFormat="1">
      <c r="A139" s="13"/>
      <c r="B139" s="250"/>
      <c r="C139" s="251"/>
      <c r="D139" s="245" t="s">
        <v>199</v>
      </c>
      <c r="E139" s="252" t="s">
        <v>1</v>
      </c>
      <c r="F139" s="253" t="s">
        <v>561</v>
      </c>
      <c r="G139" s="251"/>
      <c r="H139" s="254">
        <v>33234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0" t="s">
        <v>199</v>
      </c>
      <c r="AU139" s="260" t="s">
        <v>85</v>
      </c>
      <c r="AV139" s="13" t="s">
        <v>87</v>
      </c>
      <c r="AW139" s="13" t="s">
        <v>32</v>
      </c>
      <c r="AX139" s="13" t="s">
        <v>85</v>
      </c>
      <c r="AY139" s="260" t="s">
        <v>139</v>
      </c>
    </row>
    <row r="140" s="2" customFormat="1" ht="21.75" customHeight="1">
      <c r="A140" s="39"/>
      <c r="B140" s="40"/>
      <c r="C140" s="232" t="s">
        <v>178</v>
      </c>
      <c r="D140" s="232" t="s">
        <v>140</v>
      </c>
      <c r="E140" s="233" t="s">
        <v>218</v>
      </c>
      <c r="F140" s="234" t="s">
        <v>219</v>
      </c>
      <c r="G140" s="235" t="s">
        <v>175</v>
      </c>
      <c r="H140" s="236">
        <v>2077.125</v>
      </c>
      <c r="I140" s="237"/>
      <c r="J140" s="238">
        <f>ROUND(I140*H140,2)</f>
        <v>0</v>
      </c>
      <c r="K140" s="239"/>
      <c r="L140" s="42"/>
      <c r="M140" s="240" t="s">
        <v>1</v>
      </c>
      <c r="N140" s="241" t="s">
        <v>42</v>
      </c>
      <c r="O140" s="92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4" t="s">
        <v>144</v>
      </c>
      <c r="AT140" s="244" t="s">
        <v>140</v>
      </c>
      <c r="AU140" s="244" t="s">
        <v>85</v>
      </c>
      <c r="AY140" s="16" t="s">
        <v>139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6" t="s">
        <v>85</v>
      </c>
      <c r="BK140" s="144">
        <f>ROUND(I140*H140,2)</f>
        <v>0</v>
      </c>
      <c r="BL140" s="16" t="s">
        <v>144</v>
      </c>
      <c r="BM140" s="244" t="s">
        <v>562</v>
      </c>
    </row>
    <row r="141" s="2" customFormat="1">
      <c r="A141" s="39"/>
      <c r="B141" s="40"/>
      <c r="C141" s="41"/>
      <c r="D141" s="245" t="s">
        <v>146</v>
      </c>
      <c r="E141" s="41"/>
      <c r="F141" s="246" t="s">
        <v>221</v>
      </c>
      <c r="G141" s="41"/>
      <c r="H141" s="41"/>
      <c r="I141" s="247"/>
      <c r="J141" s="41"/>
      <c r="K141" s="41"/>
      <c r="L141" s="42"/>
      <c r="M141" s="248"/>
      <c r="N141" s="249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6" t="s">
        <v>146</v>
      </c>
      <c r="AU141" s="16" t="s">
        <v>85</v>
      </c>
    </row>
    <row r="142" s="2" customFormat="1" ht="21.75" customHeight="1">
      <c r="A142" s="39"/>
      <c r="B142" s="40"/>
      <c r="C142" s="232" t="s">
        <v>183</v>
      </c>
      <c r="D142" s="232" t="s">
        <v>140</v>
      </c>
      <c r="E142" s="233" t="s">
        <v>223</v>
      </c>
      <c r="F142" s="234" t="s">
        <v>224</v>
      </c>
      <c r="G142" s="235" t="s">
        <v>225</v>
      </c>
      <c r="H142" s="236">
        <v>3531.1129999999998</v>
      </c>
      <c r="I142" s="237"/>
      <c r="J142" s="238">
        <f>ROUND(I142*H142,2)</f>
        <v>0</v>
      </c>
      <c r="K142" s="239"/>
      <c r="L142" s="42"/>
      <c r="M142" s="240" t="s">
        <v>1</v>
      </c>
      <c r="N142" s="241" t="s">
        <v>42</v>
      </c>
      <c r="O142" s="92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4" t="s">
        <v>144</v>
      </c>
      <c r="AT142" s="244" t="s">
        <v>140</v>
      </c>
      <c r="AU142" s="244" t="s">
        <v>85</v>
      </c>
      <c r="AY142" s="16" t="s">
        <v>139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6" t="s">
        <v>85</v>
      </c>
      <c r="BK142" s="144">
        <f>ROUND(I142*H142,2)</f>
        <v>0</v>
      </c>
      <c r="BL142" s="16" t="s">
        <v>144</v>
      </c>
      <c r="BM142" s="244" t="s">
        <v>563</v>
      </c>
    </row>
    <row r="143" s="2" customFormat="1">
      <c r="A143" s="39"/>
      <c r="B143" s="40"/>
      <c r="C143" s="41"/>
      <c r="D143" s="245" t="s">
        <v>146</v>
      </c>
      <c r="E143" s="41"/>
      <c r="F143" s="246" t="s">
        <v>227</v>
      </c>
      <c r="G143" s="41"/>
      <c r="H143" s="41"/>
      <c r="I143" s="247"/>
      <c r="J143" s="41"/>
      <c r="K143" s="41"/>
      <c r="L143" s="42"/>
      <c r="M143" s="248"/>
      <c r="N143" s="249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6" t="s">
        <v>146</v>
      </c>
      <c r="AU143" s="16" t="s">
        <v>85</v>
      </c>
    </row>
    <row r="144" s="13" customFormat="1">
      <c r="A144" s="13"/>
      <c r="B144" s="250"/>
      <c r="C144" s="251"/>
      <c r="D144" s="245" t="s">
        <v>199</v>
      </c>
      <c r="E144" s="252" t="s">
        <v>1</v>
      </c>
      <c r="F144" s="253" t="s">
        <v>564</v>
      </c>
      <c r="G144" s="251"/>
      <c r="H144" s="254">
        <v>3531.1129999999998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0" t="s">
        <v>199</v>
      </c>
      <c r="AU144" s="260" t="s">
        <v>85</v>
      </c>
      <c r="AV144" s="13" t="s">
        <v>87</v>
      </c>
      <c r="AW144" s="13" t="s">
        <v>32</v>
      </c>
      <c r="AX144" s="13" t="s">
        <v>85</v>
      </c>
      <c r="AY144" s="260" t="s">
        <v>139</v>
      </c>
    </row>
    <row r="145" s="2" customFormat="1" ht="16.5" customHeight="1">
      <c r="A145" s="39"/>
      <c r="B145" s="40"/>
      <c r="C145" s="232" t="s">
        <v>189</v>
      </c>
      <c r="D145" s="232" t="s">
        <v>140</v>
      </c>
      <c r="E145" s="233" t="s">
        <v>230</v>
      </c>
      <c r="F145" s="234" t="s">
        <v>231</v>
      </c>
      <c r="G145" s="235" t="s">
        <v>175</v>
      </c>
      <c r="H145" s="236">
        <v>2279.125</v>
      </c>
      <c r="I145" s="237"/>
      <c r="J145" s="238">
        <f>ROUND(I145*H145,2)</f>
        <v>0</v>
      </c>
      <c r="K145" s="239"/>
      <c r="L145" s="42"/>
      <c r="M145" s="240" t="s">
        <v>1</v>
      </c>
      <c r="N145" s="241" t="s">
        <v>42</v>
      </c>
      <c r="O145" s="92"/>
      <c r="P145" s="242">
        <f>O145*H145</f>
        <v>0</v>
      </c>
      <c r="Q145" s="242">
        <v>0</v>
      </c>
      <c r="R145" s="242">
        <f>Q145*H145</f>
        <v>0</v>
      </c>
      <c r="S145" s="242">
        <v>0</v>
      </c>
      <c r="T145" s="24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4" t="s">
        <v>144</v>
      </c>
      <c r="AT145" s="244" t="s">
        <v>140</v>
      </c>
      <c r="AU145" s="244" t="s">
        <v>85</v>
      </c>
      <c r="AY145" s="16" t="s">
        <v>139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6" t="s">
        <v>85</v>
      </c>
      <c r="BK145" s="144">
        <f>ROUND(I145*H145,2)</f>
        <v>0</v>
      </c>
      <c r="BL145" s="16" t="s">
        <v>144</v>
      </c>
      <c r="BM145" s="244" t="s">
        <v>565</v>
      </c>
    </row>
    <row r="146" s="2" customFormat="1">
      <c r="A146" s="39"/>
      <c r="B146" s="40"/>
      <c r="C146" s="41"/>
      <c r="D146" s="245" t="s">
        <v>146</v>
      </c>
      <c r="E146" s="41"/>
      <c r="F146" s="246" t="s">
        <v>233</v>
      </c>
      <c r="G146" s="41"/>
      <c r="H146" s="41"/>
      <c r="I146" s="247"/>
      <c r="J146" s="41"/>
      <c r="K146" s="41"/>
      <c r="L146" s="42"/>
      <c r="M146" s="248"/>
      <c r="N146" s="249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6" t="s">
        <v>146</v>
      </c>
      <c r="AU146" s="16" t="s">
        <v>85</v>
      </c>
    </row>
    <row r="147" s="2" customFormat="1" ht="21.75" customHeight="1">
      <c r="A147" s="39"/>
      <c r="B147" s="40"/>
      <c r="C147" s="232" t="s">
        <v>194</v>
      </c>
      <c r="D147" s="232" t="s">
        <v>140</v>
      </c>
      <c r="E147" s="233" t="s">
        <v>235</v>
      </c>
      <c r="F147" s="234" t="s">
        <v>236</v>
      </c>
      <c r="G147" s="235" t="s">
        <v>175</v>
      </c>
      <c r="H147" s="236">
        <v>202</v>
      </c>
      <c r="I147" s="237"/>
      <c r="J147" s="238">
        <f>ROUND(I147*H147,2)</f>
        <v>0</v>
      </c>
      <c r="K147" s="239"/>
      <c r="L147" s="42"/>
      <c r="M147" s="240" t="s">
        <v>1</v>
      </c>
      <c r="N147" s="241" t="s">
        <v>42</v>
      </c>
      <c r="O147" s="92"/>
      <c r="P147" s="242">
        <f>O147*H147</f>
        <v>0</v>
      </c>
      <c r="Q147" s="242">
        <v>0</v>
      </c>
      <c r="R147" s="242">
        <f>Q147*H147</f>
        <v>0</v>
      </c>
      <c r="S147" s="242">
        <v>0</v>
      </c>
      <c r="T147" s="24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4" t="s">
        <v>144</v>
      </c>
      <c r="AT147" s="244" t="s">
        <v>140</v>
      </c>
      <c r="AU147" s="244" t="s">
        <v>85</v>
      </c>
      <c r="AY147" s="16" t="s">
        <v>139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6" t="s">
        <v>85</v>
      </c>
      <c r="BK147" s="144">
        <f>ROUND(I147*H147,2)</f>
        <v>0</v>
      </c>
      <c r="BL147" s="16" t="s">
        <v>144</v>
      </c>
      <c r="BM147" s="244" t="s">
        <v>566</v>
      </c>
    </row>
    <row r="148" s="2" customFormat="1">
      <c r="A148" s="39"/>
      <c r="B148" s="40"/>
      <c r="C148" s="41"/>
      <c r="D148" s="245" t="s">
        <v>146</v>
      </c>
      <c r="E148" s="41"/>
      <c r="F148" s="246" t="s">
        <v>238</v>
      </c>
      <c r="G148" s="41"/>
      <c r="H148" s="41"/>
      <c r="I148" s="247"/>
      <c r="J148" s="41"/>
      <c r="K148" s="41"/>
      <c r="L148" s="42"/>
      <c r="M148" s="248"/>
      <c r="N148" s="249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6" t="s">
        <v>146</v>
      </c>
      <c r="AU148" s="16" t="s">
        <v>85</v>
      </c>
    </row>
    <row r="149" s="2" customFormat="1" ht="21.75" customHeight="1">
      <c r="A149" s="39"/>
      <c r="B149" s="40"/>
      <c r="C149" s="232" t="s">
        <v>201</v>
      </c>
      <c r="D149" s="232" t="s">
        <v>140</v>
      </c>
      <c r="E149" s="233" t="s">
        <v>240</v>
      </c>
      <c r="F149" s="234" t="s">
        <v>241</v>
      </c>
      <c r="G149" s="235" t="s">
        <v>164</v>
      </c>
      <c r="H149" s="236">
        <v>3946.4099999999999</v>
      </c>
      <c r="I149" s="237"/>
      <c r="J149" s="238">
        <f>ROUND(I149*H149,2)</f>
        <v>0</v>
      </c>
      <c r="K149" s="239"/>
      <c r="L149" s="42"/>
      <c r="M149" s="240" t="s">
        <v>1</v>
      </c>
      <c r="N149" s="241" t="s">
        <v>42</v>
      </c>
      <c r="O149" s="92"/>
      <c r="P149" s="242">
        <f>O149*H149</f>
        <v>0</v>
      </c>
      <c r="Q149" s="242">
        <v>0</v>
      </c>
      <c r="R149" s="242">
        <f>Q149*H149</f>
        <v>0</v>
      </c>
      <c r="S149" s="242">
        <v>0</v>
      </c>
      <c r="T149" s="24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4" t="s">
        <v>186</v>
      </c>
      <c r="AT149" s="244" t="s">
        <v>140</v>
      </c>
      <c r="AU149" s="244" t="s">
        <v>85</v>
      </c>
      <c r="AY149" s="16" t="s">
        <v>139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6" t="s">
        <v>85</v>
      </c>
      <c r="BK149" s="144">
        <f>ROUND(I149*H149,2)</f>
        <v>0</v>
      </c>
      <c r="BL149" s="16" t="s">
        <v>186</v>
      </c>
      <c r="BM149" s="244" t="s">
        <v>567</v>
      </c>
    </row>
    <row r="150" s="2" customFormat="1">
      <c r="A150" s="39"/>
      <c r="B150" s="40"/>
      <c r="C150" s="41"/>
      <c r="D150" s="245" t="s">
        <v>146</v>
      </c>
      <c r="E150" s="41"/>
      <c r="F150" s="246" t="s">
        <v>243</v>
      </c>
      <c r="G150" s="41"/>
      <c r="H150" s="41"/>
      <c r="I150" s="247"/>
      <c r="J150" s="41"/>
      <c r="K150" s="41"/>
      <c r="L150" s="42"/>
      <c r="M150" s="248"/>
      <c r="N150" s="249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6" t="s">
        <v>146</v>
      </c>
      <c r="AU150" s="16" t="s">
        <v>85</v>
      </c>
    </row>
    <row r="151" s="2" customFormat="1" ht="16.5" customHeight="1">
      <c r="A151" s="39"/>
      <c r="B151" s="40"/>
      <c r="C151" s="261" t="s">
        <v>207</v>
      </c>
      <c r="D151" s="261" t="s">
        <v>245</v>
      </c>
      <c r="E151" s="262" t="s">
        <v>246</v>
      </c>
      <c r="F151" s="263" t="s">
        <v>247</v>
      </c>
      <c r="G151" s="264" t="s">
        <v>248</v>
      </c>
      <c r="H151" s="265">
        <v>138.124</v>
      </c>
      <c r="I151" s="266"/>
      <c r="J151" s="267">
        <f>ROUND(I151*H151,2)</f>
        <v>0</v>
      </c>
      <c r="K151" s="268"/>
      <c r="L151" s="269"/>
      <c r="M151" s="270" t="s">
        <v>1</v>
      </c>
      <c r="N151" s="271" t="s">
        <v>42</v>
      </c>
      <c r="O151" s="92"/>
      <c r="P151" s="242">
        <f>O151*H151</f>
        <v>0</v>
      </c>
      <c r="Q151" s="242">
        <v>0.001</v>
      </c>
      <c r="R151" s="242">
        <f>Q151*H151</f>
        <v>0.138124</v>
      </c>
      <c r="S151" s="242">
        <v>0</v>
      </c>
      <c r="T151" s="24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4" t="s">
        <v>186</v>
      </c>
      <c r="AT151" s="244" t="s">
        <v>245</v>
      </c>
      <c r="AU151" s="244" t="s">
        <v>85</v>
      </c>
      <c r="AY151" s="16" t="s">
        <v>139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6" t="s">
        <v>85</v>
      </c>
      <c r="BK151" s="144">
        <f>ROUND(I151*H151,2)</f>
        <v>0</v>
      </c>
      <c r="BL151" s="16" t="s">
        <v>186</v>
      </c>
      <c r="BM151" s="244" t="s">
        <v>568</v>
      </c>
    </row>
    <row r="152" s="2" customFormat="1">
      <c r="A152" s="39"/>
      <c r="B152" s="40"/>
      <c r="C152" s="41"/>
      <c r="D152" s="245" t="s">
        <v>146</v>
      </c>
      <c r="E152" s="41"/>
      <c r="F152" s="246" t="s">
        <v>247</v>
      </c>
      <c r="G152" s="41"/>
      <c r="H152" s="41"/>
      <c r="I152" s="247"/>
      <c r="J152" s="41"/>
      <c r="K152" s="41"/>
      <c r="L152" s="42"/>
      <c r="M152" s="248"/>
      <c r="N152" s="249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6" t="s">
        <v>146</v>
      </c>
      <c r="AU152" s="16" t="s">
        <v>85</v>
      </c>
    </row>
    <row r="153" s="13" customFormat="1">
      <c r="A153" s="13"/>
      <c r="B153" s="250"/>
      <c r="C153" s="251"/>
      <c r="D153" s="245" t="s">
        <v>199</v>
      </c>
      <c r="E153" s="252" t="s">
        <v>1</v>
      </c>
      <c r="F153" s="253" t="s">
        <v>569</v>
      </c>
      <c r="G153" s="251"/>
      <c r="H153" s="254">
        <v>138.124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0" t="s">
        <v>199</v>
      </c>
      <c r="AU153" s="260" t="s">
        <v>85</v>
      </c>
      <c r="AV153" s="13" t="s">
        <v>87</v>
      </c>
      <c r="AW153" s="13" t="s">
        <v>32</v>
      </c>
      <c r="AX153" s="13" t="s">
        <v>85</v>
      </c>
      <c r="AY153" s="260" t="s">
        <v>139</v>
      </c>
    </row>
    <row r="154" s="2" customFormat="1" ht="21.75" customHeight="1">
      <c r="A154" s="39"/>
      <c r="B154" s="40"/>
      <c r="C154" s="232" t="s">
        <v>212</v>
      </c>
      <c r="D154" s="232" t="s">
        <v>140</v>
      </c>
      <c r="E154" s="233" t="s">
        <v>251</v>
      </c>
      <c r="F154" s="234" t="s">
        <v>252</v>
      </c>
      <c r="G154" s="235" t="s">
        <v>164</v>
      </c>
      <c r="H154" s="236">
        <v>6100.2600000000002</v>
      </c>
      <c r="I154" s="237"/>
      <c r="J154" s="238">
        <f>ROUND(I154*H154,2)</f>
        <v>0</v>
      </c>
      <c r="K154" s="239"/>
      <c r="L154" s="42"/>
      <c r="M154" s="240" t="s">
        <v>1</v>
      </c>
      <c r="N154" s="241" t="s">
        <v>42</v>
      </c>
      <c r="O154" s="92"/>
      <c r="P154" s="242">
        <f>O154*H154</f>
        <v>0</v>
      </c>
      <c r="Q154" s="242">
        <v>0</v>
      </c>
      <c r="R154" s="242">
        <f>Q154*H154</f>
        <v>0</v>
      </c>
      <c r="S154" s="242">
        <v>0</v>
      </c>
      <c r="T154" s="24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4" t="s">
        <v>144</v>
      </c>
      <c r="AT154" s="244" t="s">
        <v>140</v>
      </c>
      <c r="AU154" s="244" t="s">
        <v>85</v>
      </c>
      <c r="AY154" s="16" t="s">
        <v>139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6" t="s">
        <v>85</v>
      </c>
      <c r="BK154" s="144">
        <f>ROUND(I154*H154,2)</f>
        <v>0</v>
      </c>
      <c r="BL154" s="16" t="s">
        <v>144</v>
      </c>
      <c r="BM154" s="244" t="s">
        <v>570</v>
      </c>
    </row>
    <row r="155" s="2" customFormat="1">
      <c r="A155" s="39"/>
      <c r="B155" s="40"/>
      <c r="C155" s="41"/>
      <c r="D155" s="245" t="s">
        <v>146</v>
      </c>
      <c r="E155" s="41"/>
      <c r="F155" s="246" t="s">
        <v>254</v>
      </c>
      <c r="G155" s="41"/>
      <c r="H155" s="41"/>
      <c r="I155" s="247"/>
      <c r="J155" s="41"/>
      <c r="K155" s="41"/>
      <c r="L155" s="42"/>
      <c r="M155" s="248"/>
      <c r="N155" s="249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6" t="s">
        <v>146</v>
      </c>
      <c r="AU155" s="16" t="s">
        <v>85</v>
      </c>
    </row>
    <row r="156" s="2" customFormat="1" ht="21.75" customHeight="1">
      <c r="A156" s="39"/>
      <c r="B156" s="40"/>
      <c r="C156" s="232" t="s">
        <v>8</v>
      </c>
      <c r="D156" s="232" t="s">
        <v>140</v>
      </c>
      <c r="E156" s="233" t="s">
        <v>256</v>
      </c>
      <c r="F156" s="234" t="s">
        <v>257</v>
      </c>
      <c r="G156" s="235" t="s">
        <v>164</v>
      </c>
      <c r="H156" s="236">
        <v>3014.415</v>
      </c>
      <c r="I156" s="237"/>
      <c r="J156" s="238">
        <f>ROUND(I156*H156,2)</f>
        <v>0</v>
      </c>
      <c r="K156" s="239"/>
      <c r="L156" s="42"/>
      <c r="M156" s="240" t="s">
        <v>1</v>
      </c>
      <c r="N156" s="241" t="s">
        <v>42</v>
      </c>
      <c r="O156" s="92"/>
      <c r="P156" s="242">
        <f>O156*H156</f>
        <v>0</v>
      </c>
      <c r="Q156" s="242">
        <v>0</v>
      </c>
      <c r="R156" s="242">
        <f>Q156*H156</f>
        <v>0</v>
      </c>
      <c r="S156" s="242">
        <v>0</v>
      </c>
      <c r="T156" s="24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4" t="s">
        <v>144</v>
      </c>
      <c r="AT156" s="244" t="s">
        <v>140</v>
      </c>
      <c r="AU156" s="244" t="s">
        <v>85</v>
      </c>
      <c r="AY156" s="16" t="s">
        <v>139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6" t="s">
        <v>85</v>
      </c>
      <c r="BK156" s="144">
        <f>ROUND(I156*H156,2)</f>
        <v>0</v>
      </c>
      <c r="BL156" s="16" t="s">
        <v>144</v>
      </c>
      <c r="BM156" s="244" t="s">
        <v>571</v>
      </c>
    </row>
    <row r="157" s="2" customFormat="1">
      <c r="A157" s="39"/>
      <c r="B157" s="40"/>
      <c r="C157" s="41"/>
      <c r="D157" s="245" t="s">
        <v>146</v>
      </c>
      <c r="E157" s="41"/>
      <c r="F157" s="246" t="s">
        <v>259</v>
      </c>
      <c r="G157" s="41"/>
      <c r="H157" s="41"/>
      <c r="I157" s="247"/>
      <c r="J157" s="41"/>
      <c r="K157" s="41"/>
      <c r="L157" s="42"/>
      <c r="M157" s="248"/>
      <c r="N157" s="249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6" t="s">
        <v>146</v>
      </c>
      <c r="AU157" s="16" t="s">
        <v>85</v>
      </c>
    </row>
    <row r="158" s="2" customFormat="1" ht="16.5" customHeight="1">
      <c r="A158" s="39"/>
      <c r="B158" s="40"/>
      <c r="C158" s="232" t="s">
        <v>222</v>
      </c>
      <c r="D158" s="232" t="s">
        <v>140</v>
      </c>
      <c r="E158" s="233" t="s">
        <v>261</v>
      </c>
      <c r="F158" s="234" t="s">
        <v>262</v>
      </c>
      <c r="G158" s="235" t="s">
        <v>164</v>
      </c>
      <c r="H158" s="236">
        <v>937.34000000000003</v>
      </c>
      <c r="I158" s="237"/>
      <c r="J158" s="238">
        <f>ROUND(I158*H158,2)</f>
        <v>0</v>
      </c>
      <c r="K158" s="239"/>
      <c r="L158" s="42"/>
      <c r="M158" s="240" t="s">
        <v>1</v>
      </c>
      <c r="N158" s="241" t="s">
        <v>42</v>
      </c>
      <c r="O158" s="92"/>
      <c r="P158" s="242">
        <f>O158*H158</f>
        <v>0</v>
      </c>
      <c r="Q158" s="242">
        <v>0</v>
      </c>
      <c r="R158" s="242">
        <f>Q158*H158</f>
        <v>0</v>
      </c>
      <c r="S158" s="242">
        <v>0</v>
      </c>
      <c r="T158" s="24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4" t="s">
        <v>144</v>
      </c>
      <c r="AT158" s="244" t="s">
        <v>140</v>
      </c>
      <c r="AU158" s="244" t="s">
        <v>85</v>
      </c>
      <c r="AY158" s="16" t="s">
        <v>139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6" t="s">
        <v>85</v>
      </c>
      <c r="BK158" s="144">
        <f>ROUND(I158*H158,2)</f>
        <v>0</v>
      </c>
      <c r="BL158" s="16" t="s">
        <v>144</v>
      </c>
      <c r="BM158" s="244" t="s">
        <v>572</v>
      </c>
    </row>
    <row r="159" s="2" customFormat="1">
      <c r="A159" s="39"/>
      <c r="B159" s="40"/>
      <c r="C159" s="41"/>
      <c r="D159" s="245" t="s">
        <v>146</v>
      </c>
      <c r="E159" s="41"/>
      <c r="F159" s="246" t="s">
        <v>264</v>
      </c>
      <c r="G159" s="41"/>
      <c r="H159" s="41"/>
      <c r="I159" s="247"/>
      <c r="J159" s="41"/>
      <c r="K159" s="41"/>
      <c r="L159" s="42"/>
      <c r="M159" s="248"/>
      <c r="N159" s="249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6" t="s">
        <v>146</v>
      </c>
      <c r="AU159" s="16" t="s">
        <v>85</v>
      </c>
    </row>
    <row r="160" s="2" customFormat="1" ht="21.75" customHeight="1">
      <c r="A160" s="39"/>
      <c r="B160" s="40"/>
      <c r="C160" s="232" t="s">
        <v>229</v>
      </c>
      <c r="D160" s="232" t="s">
        <v>140</v>
      </c>
      <c r="E160" s="233" t="s">
        <v>266</v>
      </c>
      <c r="F160" s="234" t="s">
        <v>267</v>
      </c>
      <c r="G160" s="235" t="s">
        <v>164</v>
      </c>
      <c r="H160" s="236">
        <v>4200.21</v>
      </c>
      <c r="I160" s="237"/>
      <c r="J160" s="238">
        <f>ROUND(I160*H160,2)</f>
        <v>0</v>
      </c>
      <c r="K160" s="239"/>
      <c r="L160" s="42"/>
      <c r="M160" s="240" t="s">
        <v>1</v>
      </c>
      <c r="N160" s="241" t="s">
        <v>42</v>
      </c>
      <c r="O160" s="92"/>
      <c r="P160" s="242">
        <f>O160*H160</f>
        <v>0</v>
      </c>
      <c r="Q160" s="242">
        <v>0</v>
      </c>
      <c r="R160" s="242">
        <f>Q160*H160</f>
        <v>0</v>
      </c>
      <c r="S160" s="242">
        <v>0</v>
      </c>
      <c r="T160" s="24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4" t="s">
        <v>144</v>
      </c>
      <c r="AT160" s="244" t="s">
        <v>140</v>
      </c>
      <c r="AU160" s="244" t="s">
        <v>85</v>
      </c>
      <c r="AY160" s="16" t="s">
        <v>139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6" t="s">
        <v>85</v>
      </c>
      <c r="BK160" s="144">
        <f>ROUND(I160*H160,2)</f>
        <v>0</v>
      </c>
      <c r="BL160" s="16" t="s">
        <v>144</v>
      </c>
      <c r="BM160" s="244" t="s">
        <v>573</v>
      </c>
    </row>
    <row r="161" s="2" customFormat="1">
      <c r="A161" s="39"/>
      <c r="B161" s="40"/>
      <c r="C161" s="41"/>
      <c r="D161" s="245" t="s">
        <v>146</v>
      </c>
      <c r="E161" s="41"/>
      <c r="F161" s="246" t="s">
        <v>269</v>
      </c>
      <c r="G161" s="41"/>
      <c r="H161" s="41"/>
      <c r="I161" s="247"/>
      <c r="J161" s="41"/>
      <c r="K161" s="41"/>
      <c r="L161" s="42"/>
      <c r="M161" s="248"/>
      <c r="N161" s="249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6" t="s">
        <v>146</v>
      </c>
      <c r="AU161" s="16" t="s">
        <v>85</v>
      </c>
    </row>
    <row r="162" s="2" customFormat="1" ht="21.75" customHeight="1">
      <c r="A162" s="39"/>
      <c r="B162" s="40"/>
      <c r="C162" s="232" t="s">
        <v>234</v>
      </c>
      <c r="D162" s="232" t="s">
        <v>140</v>
      </c>
      <c r="E162" s="233" t="s">
        <v>574</v>
      </c>
      <c r="F162" s="234" t="s">
        <v>575</v>
      </c>
      <c r="G162" s="235" t="s">
        <v>143</v>
      </c>
      <c r="H162" s="236">
        <v>67</v>
      </c>
      <c r="I162" s="237"/>
      <c r="J162" s="238">
        <f>ROUND(I162*H162,2)</f>
        <v>0</v>
      </c>
      <c r="K162" s="239"/>
      <c r="L162" s="42"/>
      <c r="M162" s="240" t="s">
        <v>1</v>
      </c>
      <c r="N162" s="241" t="s">
        <v>42</v>
      </c>
      <c r="O162" s="92"/>
      <c r="P162" s="242">
        <f>O162*H162</f>
        <v>0</v>
      </c>
      <c r="Q162" s="242">
        <v>0</v>
      </c>
      <c r="R162" s="242">
        <f>Q162*H162</f>
        <v>0</v>
      </c>
      <c r="S162" s="242">
        <v>0</v>
      </c>
      <c r="T162" s="24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4" t="s">
        <v>144</v>
      </c>
      <c r="AT162" s="244" t="s">
        <v>140</v>
      </c>
      <c r="AU162" s="244" t="s">
        <v>85</v>
      </c>
      <c r="AY162" s="16" t="s">
        <v>139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6" t="s">
        <v>85</v>
      </c>
      <c r="BK162" s="144">
        <f>ROUND(I162*H162,2)</f>
        <v>0</v>
      </c>
      <c r="BL162" s="16" t="s">
        <v>144</v>
      </c>
      <c r="BM162" s="244" t="s">
        <v>576</v>
      </c>
    </row>
    <row r="163" s="2" customFormat="1">
      <c r="A163" s="39"/>
      <c r="B163" s="40"/>
      <c r="C163" s="41"/>
      <c r="D163" s="245" t="s">
        <v>146</v>
      </c>
      <c r="E163" s="41"/>
      <c r="F163" s="246" t="s">
        <v>577</v>
      </c>
      <c r="G163" s="41"/>
      <c r="H163" s="41"/>
      <c r="I163" s="247"/>
      <c r="J163" s="41"/>
      <c r="K163" s="41"/>
      <c r="L163" s="42"/>
      <c r="M163" s="248"/>
      <c r="N163" s="249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6" t="s">
        <v>146</v>
      </c>
      <c r="AU163" s="16" t="s">
        <v>85</v>
      </c>
    </row>
    <row r="164" s="2" customFormat="1" ht="21.75" customHeight="1">
      <c r="A164" s="39"/>
      <c r="B164" s="40"/>
      <c r="C164" s="232" t="s">
        <v>239</v>
      </c>
      <c r="D164" s="232" t="s">
        <v>140</v>
      </c>
      <c r="E164" s="233" t="s">
        <v>578</v>
      </c>
      <c r="F164" s="234" t="s">
        <v>579</v>
      </c>
      <c r="G164" s="235" t="s">
        <v>143</v>
      </c>
      <c r="H164" s="236">
        <v>67</v>
      </c>
      <c r="I164" s="237"/>
      <c r="J164" s="238">
        <f>ROUND(I164*H164,2)</f>
        <v>0</v>
      </c>
      <c r="K164" s="239"/>
      <c r="L164" s="42"/>
      <c r="M164" s="240" t="s">
        <v>1</v>
      </c>
      <c r="N164" s="241" t="s">
        <v>42</v>
      </c>
      <c r="O164" s="92"/>
      <c r="P164" s="242">
        <f>O164*H164</f>
        <v>0</v>
      </c>
      <c r="Q164" s="242">
        <v>0</v>
      </c>
      <c r="R164" s="242">
        <f>Q164*H164</f>
        <v>0</v>
      </c>
      <c r="S164" s="242">
        <v>0</v>
      </c>
      <c r="T164" s="24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4" t="s">
        <v>144</v>
      </c>
      <c r="AT164" s="244" t="s">
        <v>140</v>
      </c>
      <c r="AU164" s="244" t="s">
        <v>85</v>
      </c>
      <c r="AY164" s="16" t="s">
        <v>139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6" t="s">
        <v>85</v>
      </c>
      <c r="BK164" s="144">
        <f>ROUND(I164*H164,2)</f>
        <v>0</v>
      </c>
      <c r="BL164" s="16" t="s">
        <v>144</v>
      </c>
      <c r="BM164" s="244" t="s">
        <v>580</v>
      </c>
    </row>
    <row r="165" s="2" customFormat="1">
      <c r="A165" s="39"/>
      <c r="B165" s="40"/>
      <c r="C165" s="41"/>
      <c r="D165" s="245" t="s">
        <v>146</v>
      </c>
      <c r="E165" s="41"/>
      <c r="F165" s="246" t="s">
        <v>581</v>
      </c>
      <c r="G165" s="41"/>
      <c r="H165" s="41"/>
      <c r="I165" s="247"/>
      <c r="J165" s="41"/>
      <c r="K165" s="41"/>
      <c r="L165" s="42"/>
      <c r="M165" s="248"/>
      <c r="N165" s="249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6" t="s">
        <v>146</v>
      </c>
      <c r="AU165" s="16" t="s">
        <v>85</v>
      </c>
    </row>
    <row r="166" s="2" customFormat="1" ht="16.5" customHeight="1">
      <c r="A166" s="39"/>
      <c r="B166" s="40"/>
      <c r="C166" s="261" t="s">
        <v>244</v>
      </c>
      <c r="D166" s="261" t="s">
        <v>245</v>
      </c>
      <c r="E166" s="262" t="s">
        <v>582</v>
      </c>
      <c r="F166" s="263" t="s">
        <v>583</v>
      </c>
      <c r="G166" s="264" t="s">
        <v>143</v>
      </c>
      <c r="H166" s="265">
        <v>67</v>
      </c>
      <c r="I166" s="266"/>
      <c r="J166" s="267">
        <f>ROUND(I166*H166,2)</f>
        <v>0</v>
      </c>
      <c r="K166" s="268"/>
      <c r="L166" s="269"/>
      <c r="M166" s="270" t="s">
        <v>1</v>
      </c>
      <c r="N166" s="271" t="s">
        <v>42</v>
      </c>
      <c r="O166" s="92"/>
      <c r="P166" s="242">
        <f>O166*H166</f>
        <v>0</v>
      </c>
      <c r="Q166" s="242">
        <v>0.0050000000000000001</v>
      </c>
      <c r="R166" s="242">
        <f>Q166*H166</f>
        <v>0.33500000000000002</v>
      </c>
      <c r="S166" s="242">
        <v>0</v>
      </c>
      <c r="T166" s="24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4" t="s">
        <v>178</v>
      </c>
      <c r="AT166" s="244" t="s">
        <v>245</v>
      </c>
      <c r="AU166" s="244" t="s">
        <v>85</v>
      </c>
      <c r="AY166" s="16" t="s">
        <v>139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6" t="s">
        <v>85</v>
      </c>
      <c r="BK166" s="144">
        <f>ROUND(I166*H166,2)</f>
        <v>0</v>
      </c>
      <c r="BL166" s="16" t="s">
        <v>144</v>
      </c>
      <c r="BM166" s="244" t="s">
        <v>584</v>
      </c>
    </row>
    <row r="167" s="2" customFormat="1">
      <c r="A167" s="39"/>
      <c r="B167" s="40"/>
      <c r="C167" s="41"/>
      <c r="D167" s="245" t="s">
        <v>146</v>
      </c>
      <c r="E167" s="41"/>
      <c r="F167" s="246" t="s">
        <v>583</v>
      </c>
      <c r="G167" s="41"/>
      <c r="H167" s="41"/>
      <c r="I167" s="247"/>
      <c r="J167" s="41"/>
      <c r="K167" s="41"/>
      <c r="L167" s="42"/>
      <c r="M167" s="248"/>
      <c r="N167" s="249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6" t="s">
        <v>146</v>
      </c>
      <c r="AU167" s="16" t="s">
        <v>85</v>
      </c>
    </row>
    <row r="168" s="2" customFormat="1" ht="21.75" customHeight="1">
      <c r="A168" s="39"/>
      <c r="B168" s="40"/>
      <c r="C168" s="232" t="s">
        <v>7</v>
      </c>
      <c r="D168" s="232" t="s">
        <v>140</v>
      </c>
      <c r="E168" s="233" t="s">
        <v>585</v>
      </c>
      <c r="F168" s="234" t="s">
        <v>586</v>
      </c>
      <c r="G168" s="235" t="s">
        <v>143</v>
      </c>
      <c r="H168" s="236">
        <v>67</v>
      </c>
      <c r="I168" s="237"/>
      <c r="J168" s="238">
        <f>ROUND(I168*H168,2)</f>
        <v>0</v>
      </c>
      <c r="K168" s="239"/>
      <c r="L168" s="42"/>
      <c r="M168" s="240" t="s">
        <v>1</v>
      </c>
      <c r="N168" s="241" t="s">
        <v>42</v>
      </c>
      <c r="O168" s="92"/>
      <c r="P168" s="242">
        <f>O168*H168</f>
        <v>0</v>
      </c>
      <c r="Q168" s="242">
        <v>0.0020799999999999998</v>
      </c>
      <c r="R168" s="242">
        <f>Q168*H168</f>
        <v>0.13935999999999998</v>
      </c>
      <c r="S168" s="242">
        <v>0</v>
      </c>
      <c r="T168" s="24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4" t="s">
        <v>144</v>
      </c>
      <c r="AT168" s="244" t="s">
        <v>140</v>
      </c>
      <c r="AU168" s="244" t="s">
        <v>85</v>
      </c>
      <c r="AY168" s="16" t="s">
        <v>139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6" t="s">
        <v>85</v>
      </c>
      <c r="BK168" s="144">
        <f>ROUND(I168*H168,2)</f>
        <v>0</v>
      </c>
      <c r="BL168" s="16" t="s">
        <v>144</v>
      </c>
      <c r="BM168" s="244" t="s">
        <v>587</v>
      </c>
    </row>
    <row r="169" s="2" customFormat="1">
      <c r="A169" s="39"/>
      <c r="B169" s="40"/>
      <c r="C169" s="41"/>
      <c r="D169" s="245" t="s">
        <v>146</v>
      </c>
      <c r="E169" s="41"/>
      <c r="F169" s="246" t="s">
        <v>588</v>
      </c>
      <c r="G169" s="41"/>
      <c r="H169" s="41"/>
      <c r="I169" s="247"/>
      <c r="J169" s="41"/>
      <c r="K169" s="41"/>
      <c r="L169" s="42"/>
      <c r="M169" s="248"/>
      <c r="N169" s="249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6" t="s">
        <v>146</v>
      </c>
      <c r="AU169" s="16" t="s">
        <v>85</v>
      </c>
    </row>
    <row r="170" s="2" customFormat="1" ht="21.75" customHeight="1">
      <c r="A170" s="39"/>
      <c r="B170" s="40"/>
      <c r="C170" s="232" t="s">
        <v>255</v>
      </c>
      <c r="D170" s="232" t="s">
        <v>140</v>
      </c>
      <c r="E170" s="233" t="s">
        <v>589</v>
      </c>
      <c r="F170" s="234" t="s">
        <v>590</v>
      </c>
      <c r="G170" s="235" t="s">
        <v>143</v>
      </c>
      <c r="H170" s="236">
        <v>67</v>
      </c>
      <c r="I170" s="237"/>
      <c r="J170" s="238">
        <f>ROUND(I170*H170,2)</f>
        <v>0</v>
      </c>
      <c r="K170" s="239"/>
      <c r="L170" s="42"/>
      <c r="M170" s="240" t="s">
        <v>1</v>
      </c>
      <c r="N170" s="241" t="s">
        <v>42</v>
      </c>
      <c r="O170" s="92"/>
      <c r="P170" s="242">
        <f>O170*H170</f>
        <v>0</v>
      </c>
      <c r="Q170" s="242">
        <v>0</v>
      </c>
      <c r="R170" s="242">
        <f>Q170*H170</f>
        <v>0</v>
      </c>
      <c r="S170" s="242">
        <v>0</v>
      </c>
      <c r="T170" s="24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4" t="s">
        <v>144</v>
      </c>
      <c r="AT170" s="244" t="s">
        <v>140</v>
      </c>
      <c r="AU170" s="244" t="s">
        <v>85</v>
      </c>
      <c r="AY170" s="16" t="s">
        <v>139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6" t="s">
        <v>85</v>
      </c>
      <c r="BK170" s="144">
        <f>ROUND(I170*H170,2)</f>
        <v>0</v>
      </c>
      <c r="BL170" s="16" t="s">
        <v>144</v>
      </c>
      <c r="BM170" s="244" t="s">
        <v>591</v>
      </c>
    </row>
    <row r="171" s="2" customFormat="1">
      <c r="A171" s="39"/>
      <c r="B171" s="40"/>
      <c r="C171" s="41"/>
      <c r="D171" s="245" t="s">
        <v>146</v>
      </c>
      <c r="E171" s="41"/>
      <c r="F171" s="246" t="s">
        <v>592</v>
      </c>
      <c r="G171" s="41"/>
      <c r="H171" s="41"/>
      <c r="I171" s="247"/>
      <c r="J171" s="41"/>
      <c r="K171" s="41"/>
      <c r="L171" s="42"/>
      <c r="M171" s="248"/>
      <c r="N171" s="249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6" t="s">
        <v>146</v>
      </c>
      <c r="AU171" s="16" t="s">
        <v>85</v>
      </c>
    </row>
    <row r="172" s="2" customFormat="1" ht="21.75" customHeight="1">
      <c r="A172" s="39"/>
      <c r="B172" s="40"/>
      <c r="C172" s="261" t="s">
        <v>260</v>
      </c>
      <c r="D172" s="261" t="s">
        <v>245</v>
      </c>
      <c r="E172" s="262" t="s">
        <v>593</v>
      </c>
      <c r="F172" s="263" t="s">
        <v>594</v>
      </c>
      <c r="G172" s="264" t="s">
        <v>143</v>
      </c>
      <c r="H172" s="265">
        <v>134</v>
      </c>
      <c r="I172" s="266"/>
      <c r="J172" s="267">
        <f>ROUND(I172*H172,2)</f>
        <v>0</v>
      </c>
      <c r="K172" s="268"/>
      <c r="L172" s="269"/>
      <c r="M172" s="270" t="s">
        <v>1</v>
      </c>
      <c r="N172" s="271" t="s">
        <v>42</v>
      </c>
      <c r="O172" s="92"/>
      <c r="P172" s="242">
        <f>O172*H172</f>
        <v>0</v>
      </c>
      <c r="Q172" s="242">
        <v>0.0047200000000000002</v>
      </c>
      <c r="R172" s="242">
        <f>Q172*H172</f>
        <v>0.63248000000000004</v>
      </c>
      <c r="S172" s="242">
        <v>0</v>
      </c>
      <c r="T172" s="24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4" t="s">
        <v>178</v>
      </c>
      <c r="AT172" s="244" t="s">
        <v>245</v>
      </c>
      <c r="AU172" s="244" t="s">
        <v>85</v>
      </c>
      <c r="AY172" s="16" t="s">
        <v>139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6" t="s">
        <v>85</v>
      </c>
      <c r="BK172" s="144">
        <f>ROUND(I172*H172,2)</f>
        <v>0</v>
      </c>
      <c r="BL172" s="16" t="s">
        <v>144</v>
      </c>
      <c r="BM172" s="244" t="s">
        <v>595</v>
      </c>
    </row>
    <row r="173" s="2" customFormat="1">
      <c r="A173" s="39"/>
      <c r="B173" s="40"/>
      <c r="C173" s="41"/>
      <c r="D173" s="245" t="s">
        <v>146</v>
      </c>
      <c r="E173" s="41"/>
      <c r="F173" s="246" t="s">
        <v>594</v>
      </c>
      <c r="G173" s="41"/>
      <c r="H173" s="41"/>
      <c r="I173" s="247"/>
      <c r="J173" s="41"/>
      <c r="K173" s="41"/>
      <c r="L173" s="42"/>
      <c r="M173" s="248"/>
      <c r="N173" s="249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6" t="s">
        <v>146</v>
      </c>
      <c r="AU173" s="16" t="s">
        <v>85</v>
      </c>
    </row>
    <row r="174" s="2" customFormat="1" ht="21.75" customHeight="1">
      <c r="A174" s="39"/>
      <c r="B174" s="40"/>
      <c r="C174" s="232" t="s">
        <v>265</v>
      </c>
      <c r="D174" s="232" t="s">
        <v>140</v>
      </c>
      <c r="E174" s="233" t="s">
        <v>596</v>
      </c>
      <c r="F174" s="234" t="s">
        <v>597</v>
      </c>
      <c r="G174" s="235" t="s">
        <v>164</v>
      </c>
      <c r="H174" s="236">
        <v>16.75</v>
      </c>
      <c r="I174" s="237"/>
      <c r="J174" s="238">
        <f>ROUND(I174*H174,2)</f>
        <v>0</v>
      </c>
      <c r="K174" s="239"/>
      <c r="L174" s="42"/>
      <c r="M174" s="240" t="s">
        <v>1</v>
      </c>
      <c r="N174" s="241" t="s">
        <v>42</v>
      </c>
      <c r="O174" s="92"/>
      <c r="P174" s="242">
        <f>O174*H174</f>
        <v>0</v>
      </c>
      <c r="Q174" s="242">
        <v>0</v>
      </c>
      <c r="R174" s="242">
        <f>Q174*H174</f>
        <v>0</v>
      </c>
      <c r="S174" s="242">
        <v>0</v>
      </c>
      <c r="T174" s="24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4" t="s">
        <v>144</v>
      </c>
      <c r="AT174" s="244" t="s">
        <v>140</v>
      </c>
      <c r="AU174" s="244" t="s">
        <v>85</v>
      </c>
      <c r="AY174" s="16" t="s">
        <v>139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6" t="s">
        <v>85</v>
      </c>
      <c r="BK174" s="144">
        <f>ROUND(I174*H174,2)</f>
        <v>0</v>
      </c>
      <c r="BL174" s="16" t="s">
        <v>144</v>
      </c>
      <c r="BM174" s="244" t="s">
        <v>598</v>
      </c>
    </row>
    <row r="175" s="2" customFormat="1">
      <c r="A175" s="39"/>
      <c r="B175" s="40"/>
      <c r="C175" s="41"/>
      <c r="D175" s="245" t="s">
        <v>146</v>
      </c>
      <c r="E175" s="41"/>
      <c r="F175" s="246" t="s">
        <v>599</v>
      </c>
      <c r="G175" s="41"/>
      <c r="H175" s="41"/>
      <c r="I175" s="247"/>
      <c r="J175" s="41"/>
      <c r="K175" s="41"/>
      <c r="L175" s="42"/>
      <c r="M175" s="248"/>
      <c r="N175" s="249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6" t="s">
        <v>146</v>
      </c>
      <c r="AU175" s="16" t="s">
        <v>85</v>
      </c>
    </row>
    <row r="176" s="2" customFormat="1" ht="16.5" customHeight="1">
      <c r="A176" s="39"/>
      <c r="B176" s="40"/>
      <c r="C176" s="261" t="s">
        <v>271</v>
      </c>
      <c r="D176" s="261" t="s">
        <v>245</v>
      </c>
      <c r="E176" s="262" t="s">
        <v>600</v>
      </c>
      <c r="F176" s="263" t="s">
        <v>601</v>
      </c>
      <c r="G176" s="264" t="s">
        <v>175</v>
      </c>
      <c r="H176" s="265">
        <v>1.675</v>
      </c>
      <c r="I176" s="266"/>
      <c r="J176" s="267">
        <f>ROUND(I176*H176,2)</f>
        <v>0</v>
      </c>
      <c r="K176" s="268"/>
      <c r="L176" s="269"/>
      <c r="M176" s="270" t="s">
        <v>1</v>
      </c>
      <c r="N176" s="271" t="s">
        <v>42</v>
      </c>
      <c r="O176" s="92"/>
      <c r="P176" s="242">
        <f>O176*H176</f>
        <v>0</v>
      </c>
      <c r="Q176" s="242">
        <v>0.20000000000000001</v>
      </c>
      <c r="R176" s="242">
        <f>Q176*H176</f>
        <v>0.33500000000000002</v>
      </c>
      <c r="S176" s="242">
        <v>0</v>
      </c>
      <c r="T176" s="24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4" t="s">
        <v>178</v>
      </c>
      <c r="AT176" s="244" t="s">
        <v>245</v>
      </c>
      <c r="AU176" s="244" t="s">
        <v>85</v>
      </c>
      <c r="AY176" s="16" t="s">
        <v>139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6" t="s">
        <v>85</v>
      </c>
      <c r="BK176" s="144">
        <f>ROUND(I176*H176,2)</f>
        <v>0</v>
      </c>
      <c r="BL176" s="16" t="s">
        <v>144</v>
      </c>
      <c r="BM176" s="244" t="s">
        <v>602</v>
      </c>
    </row>
    <row r="177" s="2" customFormat="1">
      <c r="A177" s="39"/>
      <c r="B177" s="40"/>
      <c r="C177" s="41"/>
      <c r="D177" s="245" t="s">
        <v>146</v>
      </c>
      <c r="E177" s="41"/>
      <c r="F177" s="246" t="s">
        <v>601</v>
      </c>
      <c r="G177" s="41"/>
      <c r="H177" s="41"/>
      <c r="I177" s="247"/>
      <c r="J177" s="41"/>
      <c r="K177" s="41"/>
      <c r="L177" s="42"/>
      <c r="M177" s="248"/>
      <c r="N177" s="249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6" t="s">
        <v>146</v>
      </c>
      <c r="AU177" s="16" t="s">
        <v>85</v>
      </c>
    </row>
    <row r="178" s="2" customFormat="1" ht="16.5" customHeight="1">
      <c r="A178" s="39"/>
      <c r="B178" s="40"/>
      <c r="C178" s="232" t="s">
        <v>276</v>
      </c>
      <c r="D178" s="232" t="s">
        <v>140</v>
      </c>
      <c r="E178" s="233" t="s">
        <v>603</v>
      </c>
      <c r="F178" s="234" t="s">
        <v>604</v>
      </c>
      <c r="G178" s="235" t="s">
        <v>175</v>
      </c>
      <c r="H178" s="236">
        <v>0.67000000000000004</v>
      </c>
      <c r="I178" s="237"/>
      <c r="J178" s="238">
        <f>ROUND(I178*H178,2)</f>
        <v>0</v>
      </c>
      <c r="K178" s="239"/>
      <c r="L178" s="42"/>
      <c r="M178" s="240" t="s">
        <v>1</v>
      </c>
      <c r="N178" s="241" t="s">
        <v>42</v>
      </c>
      <c r="O178" s="92"/>
      <c r="P178" s="242">
        <f>O178*H178</f>
        <v>0</v>
      </c>
      <c r="Q178" s="242">
        <v>0</v>
      </c>
      <c r="R178" s="242">
        <f>Q178*H178</f>
        <v>0</v>
      </c>
      <c r="S178" s="242">
        <v>0</v>
      </c>
      <c r="T178" s="24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4" t="s">
        <v>144</v>
      </c>
      <c r="AT178" s="244" t="s">
        <v>140</v>
      </c>
      <c r="AU178" s="244" t="s">
        <v>85</v>
      </c>
      <c r="AY178" s="16" t="s">
        <v>139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6" t="s">
        <v>85</v>
      </c>
      <c r="BK178" s="144">
        <f>ROUND(I178*H178,2)</f>
        <v>0</v>
      </c>
      <c r="BL178" s="16" t="s">
        <v>144</v>
      </c>
      <c r="BM178" s="244" t="s">
        <v>605</v>
      </c>
    </row>
    <row r="179" s="2" customFormat="1">
      <c r="A179" s="39"/>
      <c r="B179" s="40"/>
      <c r="C179" s="41"/>
      <c r="D179" s="245" t="s">
        <v>146</v>
      </c>
      <c r="E179" s="41"/>
      <c r="F179" s="246" t="s">
        <v>606</v>
      </c>
      <c r="G179" s="41"/>
      <c r="H179" s="41"/>
      <c r="I179" s="247"/>
      <c r="J179" s="41"/>
      <c r="K179" s="41"/>
      <c r="L179" s="42"/>
      <c r="M179" s="248"/>
      <c r="N179" s="249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6" t="s">
        <v>146</v>
      </c>
      <c r="AU179" s="16" t="s">
        <v>85</v>
      </c>
    </row>
    <row r="180" s="2" customFormat="1" ht="21.75" customHeight="1">
      <c r="A180" s="39"/>
      <c r="B180" s="40"/>
      <c r="C180" s="232" t="s">
        <v>281</v>
      </c>
      <c r="D180" s="232" t="s">
        <v>140</v>
      </c>
      <c r="E180" s="233" t="s">
        <v>607</v>
      </c>
      <c r="F180" s="234" t="s">
        <v>608</v>
      </c>
      <c r="G180" s="235" t="s">
        <v>175</v>
      </c>
      <c r="H180" s="236">
        <v>0.67000000000000004</v>
      </c>
      <c r="I180" s="237"/>
      <c r="J180" s="238">
        <f>ROUND(I180*H180,2)</f>
        <v>0</v>
      </c>
      <c r="K180" s="239"/>
      <c r="L180" s="42"/>
      <c r="M180" s="240" t="s">
        <v>1</v>
      </c>
      <c r="N180" s="241" t="s">
        <v>42</v>
      </c>
      <c r="O180" s="92"/>
      <c r="P180" s="242">
        <f>O180*H180</f>
        <v>0</v>
      </c>
      <c r="Q180" s="242">
        <v>0</v>
      </c>
      <c r="R180" s="242">
        <f>Q180*H180</f>
        <v>0</v>
      </c>
      <c r="S180" s="242">
        <v>0</v>
      </c>
      <c r="T180" s="24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4" t="s">
        <v>144</v>
      </c>
      <c r="AT180" s="244" t="s">
        <v>140</v>
      </c>
      <c r="AU180" s="244" t="s">
        <v>85</v>
      </c>
      <c r="AY180" s="16" t="s">
        <v>139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6" t="s">
        <v>85</v>
      </c>
      <c r="BK180" s="144">
        <f>ROUND(I180*H180,2)</f>
        <v>0</v>
      </c>
      <c r="BL180" s="16" t="s">
        <v>144</v>
      </c>
      <c r="BM180" s="244" t="s">
        <v>609</v>
      </c>
    </row>
    <row r="181" s="2" customFormat="1">
      <c r="A181" s="39"/>
      <c r="B181" s="40"/>
      <c r="C181" s="41"/>
      <c r="D181" s="245" t="s">
        <v>146</v>
      </c>
      <c r="E181" s="41"/>
      <c r="F181" s="246" t="s">
        <v>610</v>
      </c>
      <c r="G181" s="41"/>
      <c r="H181" s="41"/>
      <c r="I181" s="247"/>
      <c r="J181" s="41"/>
      <c r="K181" s="41"/>
      <c r="L181" s="42"/>
      <c r="M181" s="248"/>
      <c r="N181" s="249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6" t="s">
        <v>146</v>
      </c>
      <c r="AU181" s="16" t="s">
        <v>85</v>
      </c>
    </row>
    <row r="182" s="2" customFormat="1" ht="21.75" customHeight="1">
      <c r="A182" s="39"/>
      <c r="B182" s="40"/>
      <c r="C182" s="232" t="s">
        <v>287</v>
      </c>
      <c r="D182" s="232" t="s">
        <v>140</v>
      </c>
      <c r="E182" s="233" t="s">
        <v>611</v>
      </c>
      <c r="F182" s="234" t="s">
        <v>612</v>
      </c>
      <c r="G182" s="235" t="s">
        <v>175</v>
      </c>
      <c r="H182" s="236">
        <v>3.3500000000000001</v>
      </c>
      <c r="I182" s="237"/>
      <c r="J182" s="238">
        <f>ROUND(I182*H182,2)</f>
        <v>0</v>
      </c>
      <c r="K182" s="239"/>
      <c r="L182" s="42"/>
      <c r="M182" s="240" t="s">
        <v>1</v>
      </c>
      <c r="N182" s="241" t="s">
        <v>42</v>
      </c>
      <c r="O182" s="92"/>
      <c r="P182" s="242">
        <f>O182*H182</f>
        <v>0</v>
      </c>
      <c r="Q182" s="242">
        <v>0</v>
      </c>
      <c r="R182" s="242">
        <f>Q182*H182</f>
        <v>0</v>
      </c>
      <c r="S182" s="242">
        <v>0</v>
      </c>
      <c r="T182" s="24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4" t="s">
        <v>144</v>
      </c>
      <c r="AT182" s="244" t="s">
        <v>140</v>
      </c>
      <c r="AU182" s="244" t="s">
        <v>85</v>
      </c>
      <c r="AY182" s="16" t="s">
        <v>139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6" t="s">
        <v>85</v>
      </c>
      <c r="BK182" s="144">
        <f>ROUND(I182*H182,2)</f>
        <v>0</v>
      </c>
      <c r="BL182" s="16" t="s">
        <v>144</v>
      </c>
      <c r="BM182" s="244" t="s">
        <v>613</v>
      </c>
    </row>
    <row r="183" s="2" customFormat="1">
      <c r="A183" s="39"/>
      <c r="B183" s="40"/>
      <c r="C183" s="41"/>
      <c r="D183" s="245" t="s">
        <v>146</v>
      </c>
      <c r="E183" s="41"/>
      <c r="F183" s="246" t="s">
        <v>614</v>
      </c>
      <c r="G183" s="41"/>
      <c r="H183" s="41"/>
      <c r="I183" s="247"/>
      <c r="J183" s="41"/>
      <c r="K183" s="41"/>
      <c r="L183" s="42"/>
      <c r="M183" s="248"/>
      <c r="N183" s="249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6" t="s">
        <v>146</v>
      </c>
      <c r="AU183" s="16" t="s">
        <v>85</v>
      </c>
    </row>
    <row r="184" s="13" customFormat="1">
      <c r="A184" s="13"/>
      <c r="B184" s="250"/>
      <c r="C184" s="251"/>
      <c r="D184" s="245" t="s">
        <v>199</v>
      </c>
      <c r="E184" s="252" t="s">
        <v>1</v>
      </c>
      <c r="F184" s="253" t="s">
        <v>615</v>
      </c>
      <c r="G184" s="251"/>
      <c r="H184" s="254">
        <v>3.3500000000000001</v>
      </c>
      <c r="I184" s="255"/>
      <c r="J184" s="251"/>
      <c r="K184" s="251"/>
      <c r="L184" s="256"/>
      <c r="M184" s="257"/>
      <c r="N184" s="258"/>
      <c r="O184" s="258"/>
      <c r="P184" s="258"/>
      <c r="Q184" s="258"/>
      <c r="R184" s="258"/>
      <c r="S184" s="258"/>
      <c r="T184" s="25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0" t="s">
        <v>199</v>
      </c>
      <c r="AU184" s="260" t="s">
        <v>85</v>
      </c>
      <c r="AV184" s="13" t="s">
        <v>87</v>
      </c>
      <c r="AW184" s="13" t="s">
        <v>32</v>
      </c>
      <c r="AX184" s="13" t="s">
        <v>85</v>
      </c>
      <c r="AY184" s="260" t="s">
        <v>139</v>
      </c>
    </row>
    <row r="185" s="12" customFormat="1" ht="25.92" customHeight="1">
      <c r="A185" s="12"/>
      <c r="B185" s="218"/>
      <c r="C185" s="219"/>
      <c r="D185" s="220" t="s">
        <v>76</v>
      </c>
      <c r="E185" s="221" t="s">
        <v>152</v>
      </c>
      <c r="F185" s="221" t="s">
        <v>270</v>
      </c>
      <c r="G185" s="219"/>
      <c r="H185" s="219"/>
      <c r="I185" s="222"/>
      <c r="J185" s="223">
        <f>BK185</f>
        <v>0</v>
      </c>
      <c r="K185" s="219"/>
      <c r="L185" s="224"/>
      <c r="M185" s="225"/>
      <c r="N185" s="226"/>
      <c r="O185" s="226"/>
      <c r="P185" s="227">
        <f>P186+SUM(P187:P192)</f>
        <v>0</v>
      </c>
      <c r="Q185" s="226"/>
      <c r="R185" s="227">
        <f>R186+SUM(R187:R192)</f>
        <v>94.219741230000011</v>
      </c>
      <c r="S185" s="226"/>
      <c r="T185" s="228">
        <f>T186+SUM(T187:T192)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9" t="s">
        <v>85</v>
      </c>
      <c r="AT185" s="230" t="s">
        <v>76</v>
      </c>
      <c r="AU185" s="230" t="s">
        <v>77</v>
      </c>
      <c r="AY185" s="229" t="s">
        <v>139</v>
      </c>
      <c r="BK185" s="231">
        <f>BK186+SUM(BK187:BK192)</f>
        <v>0</v>
      </c>
    </row>
    <row r="186" s="2" customFormat="1" ht="21.75" customHeight="1">
      <c r="A186" s="39"/>
      <c r="B186" s="40"/>
      <c r="C186" s="232" t="s">
        <v>292</v>
      </c>
      <c r="D186" s="232" t="s">
        <v>140</v>
      </c>
      <c r="E186" s="233" t="s">
        <v>272</v>
      </c>
      <c r="F186" s="234" t="s">
        <v>273</v>
      </c>
      <c r="G186" s="235" t="s">
        <v>175</v>
      </c>
      <c r="H186" s="236">
        <v>11.970000000000001</v>
      </c>
      <c r="I186" s="237"/>
      <c r="J186" s="238">
        <f>ROUND(I186*H186,2)</f>
        <v>0</v>
      </c>
      <c r="K186" s="239"/>
      <c r="L186" s="42"/>
      <c r="M186" s="240" t="s">
        <v>1</v>
      </c>
      <c r="N186" s="241" t="s">
        <v>42</v>
      </c>
      <c r="O186" s="92"/>
      <c r="P186" s="242">
        <f>O186*H186</f>
        <v>0</v>
      </c>
      <c r="Q186" s="242">
        <v>2.8089400000000002</v>
      </c>
      <c r="R186" s="242">
        <f>Q186*H186</f>
        <v>33.623011800000008</v>
      </c>
      <c r="S186" s="242">
        <v>0</v>
      </c>
      <c r="T186" s="24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4" t="s">
        <v>144</v>
      </c>
      <c r="AT186" s="244" t="s">
        <v>140</v>
      </c>
      <c r="AU186" s="244" t="s">
        <v>85</v>
      </c>
      <c r="AY186" s="16" t="s">
        <v>139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6" t="s">
        <v>85</v>
      </c>
      <c r="BK186" s="144">
        <f>ROUND(I186*H186,2)</f>
        <v>0</v>
      </c>
      <c r="BL186" s="16" t="s">
        <v>144</v>
      </c>
      <c r="BM186" s="244" t="s">
        <v>616</v>
      </c>
    </row>
    <row r="187" s="2" customFormat="1">
      <c r="A187" s="39"/>
      <c r="B187" s="40"/>
      <c r="C187" s="41"/>
      <c r="D187" s="245" t="s">
        <v>146</v>
      </c>
      <c r="E187" s="41"/>
      <c r="F187" s="246" t="s">
        <v>275</v>
      </c>
      <c r="G187" s="41"/>
      <c r="H187" s="41"/>
      <c r="I187" s="247"/>
      <c r="J187" s="41"/>
      <c r="K187" s="41"/>
      <c r="L187" s="42"/>
      <c r="M187" s="248"/>
      <c r="N187" s="249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6" t="s">
        <v>146</v>
      </c>
      <c r="AU187" s="16" t="s">
        <v>85</v>
      </c>
    </row>
    <row r="188" s="2" customFormat="1" ht="21.75" customHeight="1">
      <c r="A188" s="39"/>
      <c r="B188" s="40"/>
      <c r="C188" s="232" t="s">
        <v>297</v>
      </c>
      <c r="D188" s="232" t="s">
        <v>140</v>
      </c>
      <c r="E188" s="233" t="s">
        <v>277</v>
      </c>
      <c r="F188" s="234" t="s">
        <v>278</v>
      </c>
      <c r="G188" s="235" t="s">
        <v>164</v>
      </c>
      <c r="H188" s="236">
        <v>99.819999999999993</v>
      </c>
      <c r="I188" s="237"/>
      <c r="J188" s="238">
        <f>ROUND(I188*H188,2)</f>
        <v>0</v>
      </c>
      <c r="K188" s="239"/>
      <c r="L188" s="42"/>
      <c r="M188" s="240" t="s">
        <v>1</v>
      </c>
      <c r="N188" s="241" t="s">
        <v>42</v>
      </c>
      <c r="O188" s="92"/>
      <c r="P188" s="242">
        <f>O188*H188</f>
        <v>0</v>
      </c>
      <c r="Q188" s="242">
        <v>0.00726</v>
      </c>
      <c r="R188" s="242">
        <f>Q188*H188</f>
        <v>0.72469319999999993</v>
      </c>
      <c r="S188" s="242">
        <v>0</v>
      </c>
      <c r="T188" s="24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4" t="s">
        <v>144</v>
      </c>
      <c r="AT188" s="244" t="s">
        <v>140</v>
      </c>
      <c r="AU188" s="244" t="s">
        <v>85</v>
      </c>
      <c r="AY188" s="16" t="s">
        <v>139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6" t="s">
        <v>85</v>
      </c>
      <c r="BK188" s="144">
        <f>ROUND(I188*H188,2)</f>
        <v>0</v>
      </c>
      <c r="BL188" s="16" t="s">
        <v>144</v>
      </c>
      <c r="BM188" s="244" t="s">
        <v>617</v>
      </c>
    </row>
    <row r="189" s="2" customFormat="1">
      <c r="A189" s="39"/>
      <c r="B189" s="40"/>
      <c r="C189" s="41"/>
      <c r="D189" s="245" t="s">
        <v>146</v>
      </c>
      <c r="E189" s="41"/>
      <c r="F189" s="246" t="s">
        <v>280</v>
      </c>
      <c r="G189" s="41"/>
      <c r="H189" s="41"/>
      <c r="I189" s="247"/>
      <c r="J189" s="41"/>
      <c r="K189" s="41"/>
      <c r="L189" s="42"/>
      <c r="M189" s="248"/>
      <c r="N189" s="249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6" t="s">
        <v>146</v>
      </c>
      <c r="AU189" s="16" t="s">
        <v>85</v>
      </c>
    </row>
    <row r="190" s="2" customFormat="1" ht="21.75" customHeight="1">
      <c r="A190" s="39"/>
      <c r="B190" s="40"/>
      <c r="C190" s="232" t="s">
        <v>306</v>
      </c>
      <c r="D190" s="232" t="s">
        <v>140</v>
      </c>
      <c r="E190" s="233" t="s">
        <v>282</v>
      </c>
      <c r="F190" s="234" t="s">
        <v>283</v>
      </c>
      <c r="G190" s="235" t="s">
        <v>164</v>
      </c>
      <c r="H190" s="236">
        <v>99.819999999999993</v>
      </c>
      <c r="I190" s="237"/>
      <c r="J190" s="238">
        <f>ROUND(I190*H190,2)</f>
        <v>0</v>
      </c>
      <c r="K190" s="239"/>
      <c r="L190" s="42"/>
      <c r="M190" s="240" t="s">
        <v>1</v>
      </c>
      <c r="N190" s="241" t="s">
        <v>42</v>
      </c>
      <c r="O190" s="92"/>
      <c r="P190" s="242">
        <f>O190*H190</f>
        <v>0</v>
      </c>
      <c r="Q190" s="242">
        <v>0.00085999999999999998</v>
      </c>
      <c r="R190" s="242">
        <f>Q190*H190</f>
        <v>0.085845199999999997</v>
      </c>
      <c r="S190" s="242">
        <v>0</v>
      </c>
      <c r="T190" s="24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4" t="s">
        <v>144</v>
      </c>
      <c r="AT190" s="244" t="s">
        <v>140</v>
      </c>
      <c r="AU190" s="244" t="s">
        <v>85</v>
      </c>
      <c r="AY190" s="16" t="s">
        <v>139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6" t="s">
        <v>85</v>
      </c>
      <c r="BK190" s="144">
        <f>ROUND(I190*H190,2)</f>
        <v>0</v>
      </c>
      <c r="BL190" s="16" t="s">
        <v>144</v>
      </c>
      <c r="BM190" s="244" t="s">
        <v>618</v>
      </c>
    </row>
    <row r="191" s="2" customFormat="1">
      <c r="A191" s="39"/>
      <c r="B191" s="40"/>
      <c r="C191" s="41"/>
      <c r="D191" s="245" t="s">
        <v>146</v>
      </c>
      <c r="E191" s="41"/>
      <c r="F191" s="246" t="s">
        <v>285</v>
      </c>
      <c r="G191" s="41"/>
      <c r="H191" s="41"/>
      <c r="I191" s="247"/>
      <c r="J191" s="41"/>
      <c r="K191" s="41"/>
      <c r="L191" s="42"/>
      <c r="M191" s="248"/>
      <c r="N191" s="249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6" t="s">
        <v>146</v>
      </c>
      <c r="AU191" s="16" t="s">
        <v>85</v>
      </c>
    </row>
    <row r="192" s="12" customFormat="1" ht="22.8" customHeight="1">
      <c r="A192" s="12"/>
      <c r="B192" s="218"/>
      <c r="C192" s="219"/>
      <c r="D192" s="220" t="s">
        <v>76</v>
      </c>
      <c r="E192" s="283" t="s">
        <v>144</v>
      </c>
      <c r="F192" s="283" t="s">
        <v>286</v>
      </c>
      <c r="G192" s="219"/>
      <c r="H192" s="219"/>
      <c r="I192" s="222"/>
      <c r="J192" s="284">
        <f>BK192</f>
        <v>0</v>
      </c>
      <c r="K192" s="219"/>
      <c r="L192" s="224"/>
      <c r="M192" s="225"/>
      <c r="N192" s="226"/>
      <c r="O192" s="226"/>
      <c r="P192" s="227">
        <f>SUM(P193:P198)</f>
        <v>0</v>
      </c>
      <c r="Q192" s="226"/>
      <c r="R192" s="227">
        <f>SUM(R193:R198)</f>
        <v>59.786191030000005</v>
      </c>
      <c r="S192" s="226"/>
      <c r="T192" s="228">
        <f>SUM(T193:T198)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9" t="s">
        <v>85</v>
      </c>
      <c r="AT192" s="230" t="s">
        <v>76</v>
      </c>
      <c r="AU192" s="230" t="s">
        <v>85</v>
      </c>
      <c r="AY192" s="229" t="s">
        <v>139</v>
      </c>
      <c r="BK192" s="231">
        <f>SUM(BK193:BK198)</f>
        <v>0</v>
      </c>
    </row>
    <row r="193" s="2" customFormat="1" ht="16.5" customHeight="1">
      <c r="A193" s="39"/>
      <c r="B193" s="40"/>
      <c r="C193" s="232" t="s">
        <v>311</v>
      </c>
      <c r="D193" s="232" t="s">
        <v>140</v>
      </c>
      <c r="E193" s="233" t="s">
        <v>619</v>
      </c>
      <c r="F193" s="234" t="s">
        <v>620</v>
      </c>
      <c r="G193" s="235" t="s">
        <v>175</v>
      </c>
      <c r="H193" s="236">
        <v>0.97999999999999998</v>
      </c>
      <c r="I193" s="237"/>
      <c r="J193" s="238">
        <f>ROUND(I193*H193,2)</f>
        <v>0</v>
      </c>
      <c r="K193" s="239"/>
      <c r="L193" s="42"/>
      <c r="M193" s="240" t="s">
        <v>1</v>
      </c>
      <c r="N193" s="241" t="s">
        <v>42</v>
      </c>
      <c r="O193" s="92"/>
      <c r="P193" s="242">
        <f>O193*H193</f>
        <v>0</v>
      </c>
      <c r="Q193" s="242">
        <v>2.2563399999999998</v>
      </c>
      <c r="R193" s="242">
        <f>Q193*H193</f>
        <v>2.2112131999999995</v>
      </c>
      <c r="S193" s="242">
        <v>0</v>
      </c>
      <c r="T193" s="24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4" t="s">
        <v>186</v>
      </c>
      <c r="AT193" s="244" t="s">
        <v>140</v>
      </c>
      <c r="AU193" s="244" t="s">
        <v>87</v>
      </c>
      <c r="AY193" s="16" t="s">
        <v>139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6" t="s">
        <v>85</v>
      </c>
      <c r="BK193" s="144">
        <f>ROUND(I193*H193,2)</f>
        <v>0</v>
      </c>
      <c r="BL193" s="16" t="s">
        <v>186</v>
      </c>
      <c r="BM193" s="244" t="s">
        <v>621</v>
      </c>
    </row>
    <row r="194" s="2" customFormat="1">
      <c r="A194" s="39"/>
      <c r="B194" s="40"/>
      <c r="C194" s="41"/>
      <c r="D194" s="245" t="s">
        <v>146</v>
      </c>
      <c r="E194" s="41"/>
      <c r="F194" s="246" t="s">
        <v>622</v>
      </c>
      <c r="G194" s="41"/>
      <c r="H194" s="41"/>
      <c r="I194" s="247"/>
      <c r="J194" s="41"/>
      <c r="K194" s="41"/>
      <c r="L194" s="42"/>
      <c r="M194" s="248"/>
      <c r="N194" s="249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6" t="s">
        <v>146</v>
      </c>
      <c r="AU194" s="16" t="s">
        <v>87</v>
      </c>
    </row>
    <row r="195" s="2" customFormat="1" ht="16.5" customHeight="1">
      <c r="A195" s="39"/>
      <c r="B195" s="40"/>
      <c r="C195" s="232" t="s">
        <v>317</v>
      </c>
      <c r="D195" s="232" t="s">
        <v>140</v>
      </c>
      <c r="E195" s="233" t="s">
        <v>288</v>
      </c>
      <c r="F195" s="234" t="s">
        <v>289</v>
      </c>
      <c r="G195" s="235" t="s">
        <v>175</v>
      </c>
      <c r="H195" s="236">
        <v>23.170000000000002</v>
      </c>
      <c r="I195" s="237"/>
      <c r="J195" s="238">
        <f>ROUND(I195*H195,2)</f>
        <v>0</v>
      </c>
      <c r="K195" s="239"/>
      <c r="L195" s="42"/>
      <c r="M195" s="240" t="s">
        <v>1</v>
      </c>
      <c r="N195" s="241" t="s">
        <v>42</v>
      </c>
      <c r="O195" s="92"/>
      <c r="P195" s="242">
        <f>O195*H195</f>
        <v>0</v>
      </c>
      <c r="Q195" s="242">
        <v>2.45329</v>
      </c>
      <c r="R195" s="242">
        <f>Q195*H195</f>
        <v>56.842729300000002</v>
      </c>
      <c r="S195" s="242">
        <v>0</v>
      </c>
      <c r="T195" s="24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4" t="s">
        <v>186</v>
      </c>
      <c r="AT195" s="244" t="s">
        <v>140</v>
      </c>
      <c r="AU195" s="244" t="s">
        <v>87</v>
      </c>
      <c r="AY195" s="16" t="s">
        <v>139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6" t="s">
        <v>85</v>
      </c>
      <c r="BK195" s="144">
        <f>ROUND(I195*H195,2)</f>
        <v>0</v>
      </c>
      <c r="BL195" s="16" t="s">
        <v>186</v>
      </c>
      <c r="BM195" s="244" t="s">
        <v>623</v>
      </c>
    </row>
    <row r="196" s="2" customFormat="1">
      <c r="A196" s="39"/>
      <c r="B196" s="40"/>
      <c r="C196" s="41"/>
      <c r="D196" s="245" t="s">
        <v>146</v>
      </c>
      <c r="E196" s="41"/>
      <c r="F196" s="246" t="s">
        <v>291</v>
      </c>
      <c r="G196" s="41"/>
      <c r="H196" s="41"/>
      <c r="I196" s="247"/>
      <c r="J196" s="41"/>
      <c r="K196" s="41"/>
      <c r="L196" s="42"/>
      <c r="M196" s="248"/>
      <c r="N196" s="249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6" t="s">
        <v>146</v>
      </c>
      <c r="AU196" s="16" t="s">
        <v>87</v>
      </c>
    </row>
    <row r="197" s="2" customFormat="1" ht="21.75" customHeight="1">
      <c r="A197" s="39"/>
      <c r="B197" s="40"/>
      <c r="C197" s="232" t="s">
        <v>322</v>
      </c>
      <c r="D197" s="232" t="s">
        <v>140</v>
      </c>
      <c r="E197" s="233" t="s">
        <v>293</v>
      </c>
      <c r="F197" s="234" t="s">
        <v>294</v>
      </c>
      <c r="G197" s="235" t="s">
        <v>225</v>
      </c>
      <c r="H197" s="236">
        <v>0.68899999999999995</v>
      </c>
      <c r="I197" s="237"/>
      <c r="J197" s="238">
        <f>ROUND(I197*H197,2)</f>
        <v>0</v>
      </c>
      <c r="K197" s="239"/>
      <c r="L197" s="42"/>
      <c r="M197" s="240" t="s">
        <v>1</v>
      </c>
      <c r="N197" s="241" t="s">
        <v>42</v>
      </c>
      <c r="O197" s="92"/>
      <c r="P197" s="242">
        <f>O197*H197</f>
        <v>0</v>
      </c>
      <c r="Q197" s="242">
        <v>1.06277</v>
      </c>
      <c r="R197" s="242">
        <f>Q197*H197</f>
        <v>0.7322485299999999</v>
      </c>
      <c r="S197" s="242">
        <v>0</v>
      </c>
      <c r="T197" s="24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4" t="s">
        <v>186</v>
      </c>
      <c r="AT197" s="244" t="s">
        <v>140</v>
      </c>
      <c r="AU197" s="244" t="s">
        <v>87</v>
      </c>
      <c r="AY197" s="16" t="s">
        <v>139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6" t="s">
        <v>85</v>
      </c>
      <c r="BK197" s="144">
        <f>ROUND(I197*H197,2)</f>
        <v>0</v>
      </c>
      <c r="BL197" s="16" t="s">
        <v>186</v>
      </c>
      <c r="BM197" s="244" t="s">
        <v>624</v>
      </c>
    </row>
    <row r="198" s="2" customFormat="1">
      <c r="A198" s="39"/>
      <c r="B198" s="40"/>
      <c r="C198" s="41"/>
      <c r="D198" s="245" t="s">
        <v>146</v>
      </c>
      <c r="E198" s="41"/>
      <c r="F198" s="246" t="s">
        <v>296</v>
      </c>
      <c r="G198" s="41"/>
      <c r="H198" s="41"/>
      <c r="I198" s="247"/>
      <c r="J198" s="41"/>
      <c r="K198" s="41"/>
      <c r="L198" s="42"/>
      <c r="M198" s="248"/>
      <c r="N198" s="249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6" t="s">
        <v>146</v>
      </c>
      <c r="AU198" s="16" t="s">
        <v>87</v>
      </c>
    </row>
    <row r="199" s="12" customFormat="1" ht="25.92" customHeight="1">
      <c r="A199" s="12"/>
      <c r="B199" s="218"/>
      <c r="C199" s="219"/>
      <c r="D199" s="220" t="s">
        <v>76</v>
      </c>
      <c r="E199" s="221" t="s">
        <v>161</v>
      </c>
      <c r="F199" s="221" t="s">
        <v>321</v>
      </c>
      <c r="G199" s="219"/>
      <c r="H199" s="219"/>
      <c r="I199" s="222"/>
      <c r="J199" s="223">
        <f>BK199</f>
        <v>0</v>
      </c>
      <c r="K199" s="219"/>
      <c r="L199" s="224"/>
      <c r="M199" s="225"/>
      <c r="N199" s="226"/>
      <c r="O199" s="226"/>
      <c r="P199" s="227">
        <f>SUM(P200:P239)</f>
        <v>0</v>
      </c>
      <c r="Q199" s="226"/>
      <c r="R199" s="227">
        <f>SUM(R200:R239)</f>
        <v>5926.6477220999986</v>
      </c>
      <c r="S199" s="226"/>
      <c r="T199" s="228">
        <f>SUM(T200:T239)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9" t="s">
        <v>85</v>
      </c>
      <c r="AT199" s="230" t="s">
        <v>76</v>
      </c>
      <c r="AU199" s="230" t="s">
        <v>77</v>
      </c>
      <c r="AY199" s="229" t="s">
        <v>139</v>
      </c>
      <c r="BK199" s="231">
        <f>SUM(BK200:BK239)</f>
        <v>0</v>
      </c>
    </row>
    <row r="200" s="2" customFormat="1" ht="33" customHeight="1">
      <c r="A200" s="39"/>
      <c r="B200" s="40"/>
      <c r="C200" s="232" t="s">
        <v>327</v>
      </c>
      <c r="D200" s="232" t="s">
        <v>140</v>
      </c>
      <c r="E200" s="233" t="s">
        <v>323</v>
      </c>
      <c r="F200" s="234" t="s">
        <v>324</v>
      </c>
      <c r="G200" s="235" t="s">
        <v>164</v>
      </c>
      <c r="H200" s="236">
        <v>5330.3999999999996</v>
      </c>
      <c r="I200" s="237"/>
      <c r="J200" s="238">
        <f>ROUND(I200*H200,2)</f>
        <v>0</v>
      </c>
      <c r="K200" s="239"/>
      <c r="L200" s="42"/>
      <c r="M200" s="240" t="s">
        <v>1</v>
      </c>
      <c r="N200" s="241" t="s">
        <v>42</v>
      </c>
      <c r="O200" s="92"/>
      <c r="P200" s="242">
        <f>O200*H200</f>
        <v>0</v>
      </c>
      <c r="Q200" s="242">
        <v>0.10373</v>
      </c>
      <c r="R200" s="242">
        <f>Q200*H200</f>
        <v>552.92239199999995</v>
      </c>
      <c r="S200" s="242">
        <v>0</v>
      </c>
      <c r="T200" s="24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4" t="s">
        <v>144</v>
      </c>
      <c r="AT200" s="244" t="s">
        <v>140</v>
      </c>
      <c r="AU200" s="244" t="s">
        <v>85</v>
      </c>
      <c r="AY200" s="16" t="s">
        <v>139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6" t="s">
        <v>85</v>
      </c>
      <c r="BK200" s="144">
        <f>ROUND(I200*H200,2)</f>
        <v>0</v>
      </c>
      <c r="BL200" s="16" t="s">
        <v>144</v>
      </c>
      <c r="BM200" s="244" t="s">
        <v>625</v>
      </c>
    </row>
    <row r="201" s="2" customFormat="1">
      <c r="A201" s="39"/>
      <c r="B201" s="40"/>
      <c r="C201" s="41"/>
      <c r="D201" s="245" t="s">
        <v>146</v>
      </c>
      <c r="E201" s="41"/>
      <c r="F201" s="246" t="s">
        <v>326</v>
      </c>
      <c r="G201" s="41"/>
      <c r="H201" s="41"/>
      <c r="I201" s="247"/>
      <c r="J201" s="41"/>
      <c r="K201" s="41"/>
      <c r="L201" s="42"/>
      <c r="M201" s="248"/>
      <c r="N201" s="249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6" t="s">
        <v>146</v>
      </c>
      <c r="AU201" s="16" t="s">
        <v>85</v>
      </c>
    </row>
    <row r="202" s="2" customFormat="1" ht="21.75" customHeight="1">
      <c r="A202" s="39"/>
      <c r="B202" s="40"/>
      <c r="C202" s="232" t="s">
        <v>332</v>
      </c>
      <c r="D202" s="232" t="s">
        <v>140</v>
      </c>
      <c r="E202" s="233" t="s">
        <v>328</v>
      </c>
      <c r="F202" s="234" t="s">
        <v>329</v>
      </c>
      <c r="G202" s="235" t="s">
        <v>164</v>
      </c>
      <c r="H202" s="236">
        <v>5653.1099999999997</v>
      </c>
      <c r="I202" s="237"/>
      <c r="J202" s="238">
        <f>ROUND(I202*H202,2)</f>
        <v>0</v>
      </c>
      <c r="K202" s="239"/>
      <c r="L202" s="42"/>
      <c r="M202" s="240" t="s">
        <v>1</v>
      </c>
      <c r="N202" s="241" t="s">
        <v>42</v>
      </c>
      <c r="O202" s="92"/>
      <c r="P202" s="242">
        <f>O202*H202</f>
        <v>0</v>
      </c>
      <c r="Q202" s="242">
        <v>0.00071000000000000002</v>
      </c>
      <c r="R202" s="242">
        <f>Q202*H202</f>
        <v>4.0137080999999997</v>
      </c>
      <c r="S202" s="242">
        <v>0</v>
      </c>
      <c r="T202" s="24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4" t="s">
        <v>144</v>
      </c>
      <c r="AT202" s="244" t="s">
        <v>140</v>
      </c>
      <c r="AU202" s="244" t="s">
        <v>85</v>
      </c>
      <c r="AY202" s="16" t="s">
        <v>139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6" t="s">
        <v>85</v>
      </c>
      <c r="BK202" s="144">
        <f>ROUND(I202*H202,2)</f>
        <v>0</v>
      </c>
      <c r="BL202" s="16" t="s">
        <v>144</v>
      </c>
      <c r="BM202" s="244" t="s">
        <v>626</v>
      </c>
    </row>
    <row r="203" s="2" customFormat="1">
      <c r="A203" s="39"/>
      <c r="B203" s="40"/>
      <c r="C203" s="41"/>
      <c r="D203" s="245" t="s">
        <v>146</v>
      </c>
      <c r="E203" s="41"/>
      <c r="F203" s="246" t="s">
        <v>331</v>
      </c>
      <c r="G203" s="41"/>
      <c r="H203" s="41"/>
      <c r="I203" s="247"/>
      <c r="J203" s="41"/>
      <c r="K203" s="41"/>
      <c r="L203" s="42"/>
      <c r="M203" s="248"/>
      <c r="N203" s="249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6" t="s">
        <v>146</v>
      </c>
      <c r="AU203" s="16" t="s">
        <v>85</v>
      </c>
    </row>
    <row r="204" s="2" customFormat="1" ht="33" customHeight="1">
      <c r="A204" s="39"/>
      <c r="B204" s="40"/>
      <c r="C204" s="232" t="s">
        <v>337</v>
      </c>
      <c r="D204" s="232" t="s">
        <v>140</v>
      </c>
      <c r="E204" s="233" t="s">
        <v>333</v>
      </c>
      <c r="F204" s="234" t="s">
        <v>334</v>
      </c>
      <c r="G204" s="235" t="s">
        <v>164</v>
      </c>
      <c r="H204" s="236">
        <v>5653.1099999999997</v>
      </c>
      <c r="I204" s="237"/>
      <c r="J204" s="238">
        <f>ROUND(I204*H204,2)</f>
        <v>0</v>
      </c>
      <c r="K204" s="239"/>
      <c r="L204" s="42"/>
      <c r="M204" s="240" t="s">
        <v>1</v>
      </c>
      <c r="N204" s="241" t="s">
        <v>42</v>
      </c>
      <c r="O204" s="92"/>
      <c r="P204" s="242">
        <f>O204*H204</f>
        <v>0</v>
      </c>
      <c r="Q204" s="242">
        <v>0.18462999999999999</v>
      </c>
      <c r="R204" s="242">
        <f>Q204*H204</f>
        <v>1043.7336992999999</v>
      </c>
      <c r="S204" s="242">
        <v>0</v>
      </c>
      <c r="T204" s="24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4" t="s">
        <v>186</v>
      </c>
      <c r="AT204" s="244" t="s">
        <v>140</v>
      </c>
      <c r="AU204" s="244" t="s">
        <v>85</v>
      </c>
      <c r="AY204" s="16" t="s">
        <v>139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6" t="s">
        <v>85</v>
      </c>
      <c r="BK204" s="144">
        <f>ROUND(I204*H204,2)</f>
        <v>0</v>
      </c>
      <c r="BL204" s="16" t="s">
        <v>186</v>
      </c>
      <c r="BM204" s="244" t="s">
        <v>627</v>
      </c>
    </row>
    <row r="205" s="2" customFormat="1">
      <c r="A205" s="39"/>
      <c r="B205" s="40"/>
      <c r="C205" s="41"/>
      <c r="D205" s="245" t="s">
        <v>146</v>
      </c>
      <c r="E205" s="41"/>
      <c r="F205" s="246" t="s">
        <v>336</v>
      </c>
      <c r="G205" s="41"/>
      <c r="H205" s="41"/>
      <c r="I205" s="247"/>
      <c r="J205" s="41"/>
      <c r="K205" s="41"/>
      <c r="L205" s="42"/>
      <c r="M205" s="248"/>
      <c r="N205" s="249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6" t="s">
        <v>146</v>
      </c>
      <c r="AU205" s="16" t="s">
        <v>85</v>
      </c>
    </row>
    <row r="206" s="2" customFormat="1" ht="21.75" customHeight="1">
      <c r="A206" s="39"/>
      <c r="B206" s="40"/>
      <c r="C206" s="232" t="s">
        <v>342</v>
      </c>
      <c r="D206" s="232" t="s">
        <v>140</v>
      </c>
      <c r="E206" s="233" t="s">
        <v>338</v>
      </c>
      <c r="F206" s="234" t="s">
        <v>339</v>
      </c>
      <c r="G206" s="235" t="s">
        <v>164</v>
      </c>
      <c r="H206" s="236">
        <v>5653.1099999999997</v>
      </c>
      <c r="I206" s="237"/>
      <c r="J206" s="238">
        <f>ROUND(I206*H206,2)</f>
        <v>0</v>
      </c>
      <c r="K206" s="239"/>
      <c r="L206" s="42"/>
      <c r="M206" s="240" t="s">
        <v>1</v>
      </c>
      <c r="N206" s="241" t="s">
        <v>42</v>
      </c>
      <c r="O206" s="92"/>
      <c r="P206" s="242">
        <f>O206*H206</f>
        <v>0</v>
      </c>
      <c r="Q206" s="242">
        <v>0.39100000000000001</v>
      </c>
      <c r="R206" s="242">
        <f>Q206*H206</f>
        <v>2210.3660099999997</v>
      </c>
      <c r="S206" s="242">
        <v>0</v>
      </c>
      <c r="T206" s="24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4" t="s">
        <v>186</v>
      </c>
      <c r="AT206" s="244" t="s">
        <v>140</v>
      </c>
      <c r="AU206" s="244" t="s">
        <v>85</v>
      </c>
      <c r="AY206" s="16" t="s">
        <v>139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6" t="s">
        <v>85</v>
      </c>
      <c r="BK206" s="144">
        <f>ROUND(I206*H206,2)</f>
        <v>0</v>
      </c>
      <c r="BL206" s="16" t="s">
        <v>186</v>
      </c>
      <c r="BM206" s="244" t="s">
        <v>628</v>
      </c>
    </row>
    <row r="207" s="2" customFormat="1">
      <c r="A207" s="39"/>
      <c r="B207" s="40"/>
      <c r="C207" s="41"/>
      <c r="D207" s="245" t="s">
        <v>146</v>
      </c>
      <c r="E207" s="41"/>
      <c r="F207" s="246" t="s">
        <v>341</v>
      </c>
      <c r="G207" s="41"/>
      <c r="H207" s="41"/>
      <c r="I207" s="247"/>
      <c r="J207" s="41"/>
      <c r="K207" s="41"/>
      <c r="L207" s="42"/>
      <c r="M207" s="248"/>
      <c r="N207" s="249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6" t="s">
        <v>146</v>
      </c>
      <c r="AU207" s="16" t="s">
        <v>85</v>
      </c>
    </row>
    <row r="208" s="2" customFormat="1" ht="16.5" customHeight="1">
      <c r="A208" s="39"/>
      <c r="B208" s="40"/>
      <c r="C208" s="232" t="s">
        <v>347</v>
      </c>
      <c r="D208" s="232" t="s">
        <v>140</v>
      </c>
      <c r="E208" s="233" t="s">
        <v>343</v>
      </c>
      <c r="F208" s="234" t="s">
        <v>344</v>
      </c>
      <c r="G208" s="235" t="s">
        <v>164</v>
      </c>
      <c r="H208" s="236">
        <v>5319.9899999999998</v>
      </c>
      <c r="I208" s="237"/>
      <c r="J208" s="238">
        <f>ROUND(I208*H208,2)</f>
        <v>0</v>
      </c>
      <c r="K208" s="239"/>
      <c r="L208" s="42"/>
      <c r="M208" s="240" t="s">
        <v>1</v>
      </c>
      <c r="N208" s="241" t="s">
        <v>42</v>
      </c>
      <c r="O208" s="92"/>
      <c r="P208" s="242">
        <f>O208*H208</f>
        <v>0</v>
      </c>
      <c r="Q208" s="242">
        <v>0.34499999999999997</v>
      </c>
      <c r="R208" s="242">
        <f>Q208*H208</f>
        <v>1835.3965499999997</v>
      </c>
      <c r="S208" s="242">
        <v>0</v>
      </c>
      <c r="T208" s="243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4" t="s">
        <v>186</v>
      </c>
      <c r="AT208" s="244" t="s">
        <v>140</v>
      </c>
      <c r="AU208" s="244" t="s">
        <v>85</v>
      </c>
      <c r="AY208" s="16" t="s">
        <v>139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6" t="s">
        <v>85</v>
      </c>
      <c r="BK208" s="144">
        <f>ROUND(I208*H208,2)</f>
        <v>0</v>
      </c>
      <c r="BL208" s="16" t="s">
        <v>186</v>
      </c>
      <c r="BM208" s="244" t="s">
        <v>629</v>
      </c>
    </row>
    <row r="209" s="2" customFormat="1">
      <c r="A209" s="39"/>
      <c r="B209" s="40"/>
      <c r="C209" s="41"/>
      <c r="D209" s="245" t="s">
        <v>146</v>
      </c>
      <c r="E209" s="41"/>
      <c r="F209" s="246" t="s">
        <v>346</v>
      </c>
      <c r="G209" s="41"/>
      <c r="H209" s="41"/>
      <c r="I209" s="247"/>
      <c r="J209" s="41"/>
      <c r="K209" s="41"/>
      <c r="L209" s="42"/>
      <c r="M209" s="248"/>
      <c r="N209" s="249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6" t="s">
        <v>146</v>
      </c>
      <c r="AU209" s="16" t="s">
        <v>85</v>
      </c>
    </row>
    <row r="210" s="2" customFormat="1" ht="33" customHeight="1">
      <c r="A210" s="39"/>
      <c r="B210" s="40"/>
      <c r="C210" s="232" t="s">
        <v>352</v>
      </c>
      <c r="D210" s="232" t="s">
        <v>140</v>
      </c>
      <c r="E210" s="233" t="s">
        <v>348</v>
      </c>
      <c r="F210" s="234" t="s">
        <v>349</v>
      </c>
      <c r="G210" s="235" t="s">
        <v>164</v>
      </c>
      <c r="H210" s="236">
        <v>6100</v>
      </c>
      <c r="I210" s="237"/>
      <c r="J210" s="238">
        <f>ROUND(I210*H210,2)</f>
        <v>0</v>
      </c>
      <c r="K210" s="239"/>
      <c r="L210" s="42"/>
      <c r="M210" s="240" t="s">
        <v>1</v>
      </c>
      <c r="N210" s="241" t="s">
        <v>42</v>
      </c>
      <c r="O210" s="92"/>
      <c r="P210" s="242">
        <f>O210*H210</f>
        <v>0</v>
      </c>
      <c r="Q210" s="242">
        <v>0</v>
      </c>
      <c r="R210" s="242">
        <f>Q210*H210</f>
        <v>0</v>
      </c>
      <c r="S210" s="242">
        <v>0</v>
      </c>
      <c r="T210" s="24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4" t="s">
        <v>186</v>
      </c>
      <c r="AT210" s="244" t="s">
        <v>140</v>
      </c>
      <c r="AU210" s="244" t="s">
        <v>85</v>
      </c>
      <c r="AY210" s="16" t="s">
        <v>139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6" t="s">
        <v>85</v>
      </c>
      <c r="BK210" s="144">
        <f>ROUND(I210*H210,2)</f>
        <v>0</v>
      </c>
      <c r="BL210" s="16" t="s">
        <v>186</v>
      </c>
      <c r="BM210" s="244" t="s">
        <v>630</v>
      </c>
    </row>
    <row r="211" s="2" customFormat="1">
      <c r="A211" s="39"/>
      <c r="B211" s="40"/>
      <c r="C211" s="41"/>
      <c r="D211" s="245" t="s">
        <v>146</v>
      </c>
      <c r="E211" s="41"/>
      <c r="F211" s="246" t="s">
        <v>351</v>
      </c>
      <c r="G211" s="41"/>
      <c r="H211" s="41"/>
      <c r="I211" s="247"/>
      <c r="J211" s="41"/>
      <c r="K211" s="41"/>
      <c r="L211" s="42"/>
      <c r="M211" s="248"/>
      <c r="N211" s="249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6" t="s">
        <v>146</v>
      </c>
      <c r="AU211" s="16" t="s">
        <v>85</v>
      </c>
    </row>
    <row r="212" s="2" customFormat="1" ht="21.75" customHeight="1">
      <c r="A212" s="39"/>
      <c r="B212" s="40"/>
      <c r="C212" s="261" t="s">
        <v>357</v>
      </c>
      <c r="D212" s="261" t="s">
        <v>245</v>
      </c>
      <c r="E212" s="262" t="s">
        <v>353</v>
      </c>
      <c r="F212" s="263" t="s">
        <v>354</v>
      </c>
      <c r="G212" s="264" t="s">
        <v>225</v>
      </c>
      <c r="H212" s="265">
        <v>48.804000000000002</v>
      </c>
      <c r="I212" s="266"/>
      <c r="J212" s="267">
        <f>ROUND(I212*H212,2)</f>
        <v>0</v>
      </c>
      <c r="K212" s="268"/>
      <c r="L212" s="269"/>
      <c r="M212" s="270" t="s">
        <v>1</v>
      </c>
      <c r="N212" s="271" t="s">
        <v>42</v>
      </c>
      <c r="O212" s="92"/>
      <c r="P212" s="242">
        <f>O212*H212</f>
        <v>0</v>
      </c>
      <c r="Q212" s="242">
        <v>1</v>
      </c>
      <c r="R212" s="242">
        <f>Q212*H212</f>
        <v>48.804000000000002</v>
      </c>
      <c r="S212" s="242">
        <v>0</v>
      </c>
      <c r="T212" s="24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4" t="s">
        <v>186</v>
      </c>
      <c r="AT212" s="244" t="s">
        <v>245</v>
      </c>
      <c r="AU212" s="244" t="s">
        <v>85</v>
      </c>
      <c r="AY212" s="16" t="s">
        <v>139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6" t="s">
        <v>85</v>
      </c>
      <c r="BK212" s="144">
        <f>ROUND(I212*H212,2)</f>
        <v>0</v>
      </c>
      <c r="BL212" s="16" t="s">
        <v>186</v>
      </c>
      <c r="BM212" s="244" t="s">
        <v>631</v>
      </c>
    </row>
    <row r="213" s="2" customFormat="1">
      <c r="A213" s="39"/>
      <c r="B213" s="40"/>
      <c r="C213" s="41"/>
      <c r="D213" s="245" t="s">
        <v>146</v>
      </c>
      <c r="E213" s="41"/>
      <c r="F213" s="246" t="s">
        <v>354</v>
      </c>
      <c r="G213" s="41"/>
      <c r="H213" s="41"/>
      <c r="I213" s="247"/>
      <c r="J213" s="41"/>
      <c r="K213" s="41"/>
      <c r="L213" s="42"/>
      <c r="M213" s="248"/>
      <c r="N213" s="249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6" t="s">
        <v>146</v>
      </c>
      <c r="AU213" s="16" t="s">
        <v>85</v>
      </c>
    </row>
    <row r="214" s="13" customFormat="1">
      <c r="A214" s="13"/>
      <c r="B214" s="250"/>
      <c r="C214" s="251"/>
      <c r="D214" s="245" t="s">
        <v>199</v>
      </c>
      <c r="E214" s="252" t="s">
        <v>1</v>
      </c>
      <c r="F214" s="253" t="s">
        <v>632</v>
      </c>
      <c r="G214" s="251"/>
      <c r="H214" s="254">
        <v>48.804000000000002</v>
      </c>
      <c r="I214" s="255"/>
      <c r="J214" s="251"/>
      <c r="K214" s="251"/>
      <c r="L214" s="256"/>
      <c r="M214" s="257"/>
      <c r="N214" s="258"/>
      <c r="O214" s="258"/>
      <c r="P214" s="258"/>
      <c r="Q214" s="258"/>
      <c r="R214" s="258"/>
      <c r="S214" s="258"/>
      <c r="T214" s="25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0" t="s">
        <v>199</v>
      </c>
      <c r="AU214" s="260" t="s">
        <v>85</v>
      </c>
      <c r="AV214" s="13" t="s">
        <v>87</v>
      </c>
      <c r="AW214" s="13" t="s">
        <v>32</v>
      </c>
      <c r="AX214" s="13" t="s">
        <v>85</v>
      </c>
      <c r="AY214" s="260" t="s">
        <v>139</v>
      </c>
    </row>
    <row r="215" s="2" customFormat="1" ht="21.75" customHeight="1">
      <c r="A215" s="39"/>
      <c r="B215" s="40"/>
      <c r="C215" s="261" t="s">
        <v>362</v>
      </c>
      <c r="D215" s="261" t="s">
        <v>245</v>
      </c>
      <c r="E215" s="262" t="s">
        <v>358</v>
      </c>
      <c r="F215" s="263" t="s">
        <v>359</v>
      </c>
      <c r="G215" s="264" t="s">
        <v>360</v>
      </c>
      <c r="H215" s="265">
        <v>32</v>
      </c>
      <c r="I215" s="266"/>
      <c r="J215" s="267">
        <f>ROUND(I215*H215,2)</f>
        <v>0</v>
      </c>
      <c r="K215" s="268"/>
      <c r="L215" s="269"/>
      <c r="M215" s="270" t="s">
        <v>1</v>
      </c>
      <c r="N215" s="271" t="s">
        <v>42</v>
      </c>
      <c r="O215" s="92"/>
      <c r="P215" s="242">
        <f>O215*H215</f>
        <v>0</v>
      </c>
      <c r="Q215" s="242">
        <v>0.048300000000000003</v>
      </c>
      <c r="R215" s="242">
        <f>Q215*H215</f>
        <v>1.5456000000000001</v>
      </c>
      <c r="S215" s="242">
        <v>0</v>
      </c>
      <c r="T215" s="24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4" t="s">
        <v>186</v>
      </c>
      <c r="AT215" s="244" t="s">
        <v>245</v>
      </c>
      <c r="AU215" s="244" t="s">
        <v>85</v>
      </c>
      <c r="AY215" s="16" t="s">
        <v>139</v>
      </c>
      <c r="BE215" s="144">
        <f>IF(N215="základní",J215,0)</f>
        <v>0</v>
      </c>
      <c r="BF215" s="144">
        <f>IF(N215="snížená",J215,0)</f>
        <v>0</v>
      </c>
      <c r="BG215" s="144">
        <f>IF(N215="zákl. přenesená",J215,0)</f>
        <v>0</v>
      </c>
      <c r="BH215" s="144">
        <f>IF(N215="sníž. přenesená",J215,0)</f>
        <v>0</v>
      </c>
      <c r="BI215" s="144">
        <f>IF(N215="nulová",J215,0)</f>
        <v>0</v>
      </c>
      <c r="BJ215" s="16" t="s">
        <v>85</v>
      </c>
      <c r="BK215" s="144">
        <f>ROUND(I215*H215,2)</f>
        <v>0</v>
      </c>
      <c r="BL215" s="16" t="s">
        <v>186</v>
      </c>
      <c r="BM215" s="244" t="s">
        <v>633</v>
      </c>
    </row>
    <row r="216" s="2" customFormat="1">
      <c r="A216" s="39"/>
      <c r="B216" s="40"/>
      <c r="C216" s="41"/>
      <c r="D216" s="245" t="s">
        <v>146</v>
      </c>
      <c r="E216" s="41"/>
      <c r="F216" s="246" t="s">
        <v>359</v>
      </c>
      <c r="G216" s="41"/>
      <c r="H216" s="41"/>
      <c r="I216" s="247"/>
      <c r="J216" s="41"/>
      <c r="K216" s="41"/>
      <c r="L216" s="42"/>
      <c r="M216" s="248"/>
      <c r="N216" s="249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6" t="s">
        <v>146</v>
      </c>
      <c r="AU216" s="16" t="s">
        <v>85</v>
      </c>
    </row>
    <row r="217" s="2" customFormat="1" ht="33" customHeight="1">
      <c r="A217" s="39"/>
      <c r="B217" s="40"/>
      <c r="C217" s="232" t="s">
        <v>367</v>
      </c>
      <c r="D217" s="232" t="s">
        <v>140</v>
      </c>
      <c r="E217" s="233" t="s">
        <v>363</v>
      </c>
      <c r="F217" s="234" t="s">
        <v>364</v>
      </c>
      <c r="G217" s="235" t="s">
        <v>360</v>
      </c>
      <c r="H217" s="236">
        <v>32</v>
      </c>
      <c r="I217" s="237"/>
      <c r="J217" s="238">
        <f>ROUND(I217*H217,2)</f>
        <v>0</v>
      </c>
      <c r="K217" s="239"/>
      <c r="L217" s="42"/>
      <c r="M217" s="240" t="s">
        <v>1</v>
      </c>
      <c r="N217" s="241" t="s">
        <v>42</v>
      </c>
      <c r="O217" s="92"/>
      <c r="P217" s="242">
        <f>O217*H217</f>
        <v>0</v>
      </c>
      <c r="Q217" s="242">
        <v>0.1295</v>
      </c>
      <c r="R217" s="242">
        <f>Q217*H217</f>
        <v>4.1440000000000001</v>
      </c>
      <c r="S217" s="242">
        <v>0</v>
      </c>
      <c r="T217" s="243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4" t="s">
        <v>144</v>
      </c>
      <c r="AT217" s="244" t="s">
        <v>140</v>
      </c>
      <c r="AU217" s="244" t="s">
        <v>85</v>
      </c>
      <c r="AY217" s="16" t="s">
        <v>139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6" t="s">
        <v>85</v>
      </c>
      <c r="BK217" s="144">
        <f>ROUND(I217*H217,2)</f>
        <v>0</v>
      </c>
      <c r="BL217" s="16" t="s">
        <v>144</v>
      </c>
      <c r="BM217" s="244" t="s">
        <v>634</v>
      </c>
    </row>
    <row r="218" s="2" customFormat="1">
      <c r="A218" s="39"/>
      <c r="B218" s="40"/>
      <c r="C218" s="41"/>
      <c r="D218" s="245" t="s">
        <v>146</v>
      </c>
      <c r="E218" s="41"/>
      <c r="F218" s="246" t="s">
        <v>366</v>
      </c>
      <c r="G218" s="41"/>
      <c r="H218" s="41"/>
      <c r="I218" s="247"/>
      <c r="J218" s="41"/>
      <c r="K218" s="41"/>
      <c r="L218" s="42"/>
      <c r="M218" s="248"/>
      <c r="N218" s="249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6" t="s">
        <v>146</v>
      </c>
      <c r="AU218" s="16" t="s">
        <v>85</v>
      </c>
    </row>
    <row r="219" s="2" customFormat="1" ht="21.75" customHeight="1">
      <c r="A219" s="39"/>
      <c r="B219" s="40"/>
      <c r="C219" s="232" t="s">
        <v>372</v>
      </c>
      <c r="D219" s="232" t="s">
        <v>140</v>
      </c>
      <c r="E219" s="233" t="s">
        <v>373</v>
      </c>
      <c r="F219" s="234" t="s">
        <v>374</v>
      </c>
      <c r="G219" s="235" t="s">
        <v>360</v>
      </c>
      <c r="H219" s="236">
        <v>50.5</v>
      </c>
      <c r="I219" s="237"/>
      <c r="J219" s="238">
        <f>ROUND(I219*H219,2)</f>
        <v>0</v>
      </c>
      <c r="K219" s="239"/>
      <c r="L219" s="42"/>
      <c r="M219" s="240" t="s">
        <v>1</v>
      </c>
      <c r="N219" s="241" t="s">
        <v>42</v>
      </c>
      <c r="O219" s="92"/>
      <c r="P219" s="242">
        <f>O219*H219</f>
        <v>0</v>
      </c>
      <c r="Q219" s="242">
        <v>0.0035999999999999999</v>
      </c>
      <c r="R219" s="242">
        <f>Q219*H219</f>
        <v>0.18179999999999999</v>
      </c>
      <c r="S219" s="242">
        <v>0</v>
      </c>
      <c r="T219" s="24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4" t="s">
        <v>144</v>
      </c>
      <c r="AT219" s="244" t="s">
        <v>140</v>
      </c>
      <c r="AU219" s="244" t="s">
        <v>85</v>
      </c>
      <c r="AY219" s="16" t="s">
        <v>139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6" t="s">
        <v>85</v>
      </c>
      <c r="BK219" s="144">
        <f>ROUND(I219*H219,2)</f>
        <v>0</v>
      </c>
      <c r="BL219" s="16" t="s">
        <v>144</v>
      </c>
      <c r="BM219" s="244" t="s">
        <v>635</v>
      </c>
    </row>
    <row r="220" s="2" customFormat="1">
      <c r="A220" s="39"/>
      <c r="B220" s="40"/>
      <c r="C220" s="41"/>
      <c r="D220" s="245" t="s">
        <v>146</v>
      </c>
      <c r="E220" s="41"/>
      <c r="F220" s="246" t="s">
        <v>376</v>
      </c>
      <c r="G220" s="41"/>
      <c r="H220" s="41"/>
      <c r="I220" s="247"/>
      <c r="J220" s="41"/>
      <c r="K220" s="41"/>
      <c r="L220" s="42"/>
      <c r="M220" s="248"/>
      <c r="N220" s="249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6" t="s">
        <v>146</v>
      </c>
      <c r="AU220" s="16" t="s">
        <v>85</v>
      </c>
    </row>
    <row r="221" s="2" customFormat="1" ht="16.5" customHeight="1">
      <c r="A221" s="39"/>
      <c r="B221" s="40"/>
      <c r="C221" s="232" t="s">
        <v>377</v>
      </c>
      <c r="D221" s="232" t="s">
        <v>140</v>
      </c>
      <c r="E221" s="233" t="s">
        <v>378</v>
      </c>
      <c r="F221" s="234" t="s">
        <v>379</v>
      </c>
      <c r="G221" s="235" t="s">
        <v>164</v>
      </c>
      <c r="H221" s="236">
        <v>1041</v>
      </c>
      <c r="I221" s="237"/>
      <c r="J221" s="238">
        <f>ROUND(I221*H221,2)</f>
        <v>0</v>
      </c>
      <c r="K221" s="239"/>
      <c r="L221" s="42"/>
      <c r="M221" s="240" t="s">
        <v>1</v>
      </c>
      <c r="N221" s="241" t="s">
        <v>42</v>
      </c>
      <c r="O221" s="92"/>
      <c r="P221" s="242">
        <f>O221*H221</f>
        <v>0</v>
      </c>
      <c r="Q221" s="242">
        <v>0</v>
      </c>
      <c r="R221" s="242">
        <f>Q221*H221</f>
        <v>0</v>
      </c>
      <c r="S221" s="242">
        <v>0</v>
      </c>
      <c r="T221" s="243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4" t="s">
        <v>144</v>
      </c>
      <c r="AT221" s="244" t="s">
        <v>140</v>
      </c>
      <c r="AU221" s="244" t="s">
        <v>85</v>
      </c>
      <c r="AY221" s="16" t="s">
        <v>139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6" t="s">
        <v>85</v>
      </c>
      <c r="BK221" s="144">
        <f>ROUND(I221*H221,2)</f>
        <v>0</v>
      </c>
      <c r="BL221" s="16" t="s">
        <v>144</v>
      </c>
      <c r="BM221" s="244" t="s">
        <v>636</v>
      </c>
    </row>
    <row r="222" s="2" customFormat="1">
      <c r="A222" s="39"/>
      <c r="B222" s="40"/>
      <c r="C222" s="41"/>
      <c r="D222" s="245" t="s">
        <v>146</v>
      </c>
      <c r="E222" s="41"/>
      <c r="F222" s="246" t="s">
        <v>381</v>
      </c>
      <c r="G222" s="41"/>
      <c r="H222" s="41"/>
      <c r="I222" s="247"/>
      <c r="J222" s="41"/>
      <c r="K222" s="41"/>
      <c r="L222" s="42"/>
      <c r="M222" s="248"/>
      <c r="N222" s="249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6" t="s">
        <v>146</v>
      </c>
      <c r="AU222" s="16" t="s">
        <v>85</v>
      </c>
    </row>
    <row r="223" s="13" customFormat="1">
      <c r="A223" s="13"/>
      <c r="B223" s="250"/>
      <c r="C223" s="251"/>
      <c r="D223" s="245" t="s">
        <v>199</v>
      </c>
      <c r="E223" s="252" t="s">
        <v>1</v>
      </c>
      <c r="F223" s="253" t="s">
        <v>637</v>
      </c>
      <c r="G223" s="251"/>
      <c r="H223" s="254">
        <v>1041</v>
      </c>
      <c r="I223" s="255"/>
      <c r="J223" s="251"/>
      <c r="K223" s="251"/>
      <c r="L223" s="256"/>
      <c r="M223" s="257"/>
      <c r="N223" s="258"/>
      <c r="O223" s="258"/>
      <c r="P223" s="258"/>
      <c r="Q223" s="258"/>
      <c r="R223" s="258"/>
      <c r="S223" s="258"/>
      <c r="T223" s="25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0" t="s">
        <v>199</v>
      </c>
      <c r="AU223" s="260" t="s">
        <v>85</v>
      </c>
      <c r="AV223" s="13" t="s">
        <v>87</v>
      </c>
      <c r="AW223" s="13" t="s">
        <v>32</v>
      </c>
      <c r="AX223" s="13" t="s">
        <v>85</v>
      </c>
      <c r="AY223" s="260" t="s">
        <v>139</v>
      </c>
    </row>
    <row r="224" s="2" customFormat="1" ht="16.5" customHeight="1">
      <c r="A224" s="39"/>
      <c r="B224" s="40"/>
      <c r="C224" s="232" t="s">
        <v>383</v>
      </c>
      <c r="D224" s="232" t="s">
        <v>140</v>
      </c>
      <c r="E224" s="233" t="s">
        <v>384</v>
      </c>
      <c r="F224" s="234" t="s">
        <v>385</v>
      </c>
      <c r="G224" s="235" t="s">
        <v>175</v>
      </c>
      <c r="H224" s="236">
        <v>458.04000000000002</v>
      </c>
      <c r="I224" s="237"/>
      <c r="J224" s="238">
        <f>ROUND(I224*H224,2)</f>
        <v>0</v>
      </c>
      <c r="K224" s="239"/>
      <c r="L224" s="42"/>
      <c r="M224" s="240" t="s">
        <v>1</v>
      </c>
      <c r="N224" s="241" t="s">
        <v>42</v>
      </c>
      <c r="O224" s="92"/>
      <c r="P224" s="242">
        <f>O224*H224</f>
        <v>0</v>
      </c>
      <c r="Q224" s="242">
        <v>0</v>
      </c>
      <c r="R224" s="242">
        <f>Q224*H224</f>
        <v>0</v>
      </c>
      <c r="S224" s="242">
        <v>0</v>
      </c>
      <c r="T224" s="24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4" t="s">
        <v>186</v>
      </c>
      <c r="AT224" s="244" t="s">
        <v>140</v>
      </c>
      <c r="AU224" s="244" t="s">
        <v>85</v>
      </c>
      <c r="AY224" s="16" t="s">
        <v>139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6" t="s">
        <v>85</v>
      </c>
      <c r="BK224" s="144">
        <f>ROUND(I224*H224,2)</f>
        <v>0</v>
      </c>
      <c r="BL224" s="16" t="s">
        <v>186</v>
      </c>
      <c r="BM224" s="244" t="s">
        <v>638</v>
      </c>
    </row>
    <row r="225" s="2" customFormat="1">
      <c r="A225" s="39"/>
      <c r="B225" s="40"/>
      <c r="C225" s="41"/>
      <c r="D225" s="245" t="s">
        <v>146</v>
      </c>
      <c r="E225" s="41"/>
      <c r="F225" s="246" t="s">
        <v>387</v>
      </c>
      <c r="G225" s="41"/>
      <c r="H225" s="41"/>
      <c r="I225" s="247"/>
      <c r="J225" s="41"/>
      <c r="K225" s="41"/>
      <c r="L225" s="42"/>
      <c r="M225" s="248"/>
      <c r="N225" s="249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6" t="s">
        <v>146</v>
      </c>
      <c r="AU225" s="16" t="s">
        <v>85</v>
      </c>
    </row>
    <row r="226" s="2" customFormat="1" ht="16.5" customHeight="1">
      <c r="A226" s="39"/>
      <c r="B226" s="40"/>
      <c r="C226" s="232" t="s">
        <v>388</v>
      </c>
      <c r="D226" s="232" t="s">
        <v>140</v>
      </c>
      <c r="E226" s="233" t="s">
        <v>389</v>
      </c>
      <c r="F226" s="234" t="s">
        <v>390</v>
      </c>
      <c r="G226" s="235" t="s">
        <v>164</v>
      </c>
      <c r="H226" s="236">
        <v>5653.1099999999997</v>
      </c>
      <c r="I226" s="237"/>
      <c r="J226" s="238">
        <f>ROUND(I226*H226,2)</f>
        <v>0</v>
      </c>
      <c r="K226" s="239"/>
      <c r="L226" s="42"/>
      <c r="M226" s="240" t="s">
        <v>1</v>
      </c>
      <c r="N226" s="241" t="s">
        <v>42</v>
      </c>
      <c r="O226" s="92"/>
      <c r="P226" s="242">
        <f>O226*H226</f>
        <v>0</v>
      </c>
      <c r="Q226" s="242">
        <v>0.0070699999999999999</v>
      </c>
      <c r="R226" s="242">
        <f>Q226*H226</f>
        <v>39.9674877</v>
      </c>
      <c r="S226" s="242">
        <v>0</v>
      </c>
      <c r="T226" s="24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4" t="s">
        <v>186</v>
      </c>
      <c r="AT226" s="244" t="s">
        <v>140</v>
      </c>
      <c r="AU226" s="244" t="s">
        <v>85</v>
      </c>
      <c r="AY226" s="16" t="s">
        <v>139</v>
      </c>
      <c r="BE226" s="144">
        <f>IF(N226="základní",J226,0)</f>
        <v>0</v>
      </c>
      <c r="BF226" s="144">
        <f>IF(N226="snížená",J226,0)</f>
        <v>0</v>
      </c>
      <c r="BG226" s="144">
        <f>IF(N226="zákl. přenesená",J226,0)</f>
        <v>0</v>
      </c>
      <c r="BH226" s="144">
        <f>IF(N226="sníž. přenesená",J226,0)</f>
        <v>0</v>
      </c>
      <c r="BI226" s="144">
        <f>IF(N226="nulová",J226,0)</f>
        <v>0</v>
      </c>
      <c r="BJ226" s="16" t="s">
        <v>85</v>
      </c>
      <c r="BK226" s="144">
        <f>ROUND(I226*H226,2)</f>
        <v>0</v>
      </c>
      <c r="BL226" s="16" t="s">
        <v>186</v>
      </c>
      <c r="BM226" s="244" t="s">
        <v>639</v>
      </c>
    </row>
    <row r="227" s="2" customFormat="1">
      <c r="A227" s="39"/>
      <c r="B227" s="40"/>
      <c r="C227" s="41"/>
      <c r="D227" s="245" t="s">
        <v>146</v>
      </c>
      <c r="E227" s="41"/>
      <c r="F227" s="246" t="s">
        <v>392</v>
      </c>
      <c r="G227" s="41"/>
      <c r="H227" s="41"/>
      <c r="I227" s="247"/>
      <c r="J227" s="41"/>
      <c r="K227" s="41"/>
      <c r="L227" s="42"/>
      <c r="M227" s="248"/>
      <c r="N227" s="249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6" t="s">
        <v>146</v>
      </c>
      <c r="AU227" s="16" t="s">
        <v>85</v>
      </c>
    </row>
    <row r="228" s="2" customFormat="1" ht="21.75" customHeight="1">
      <c r="A228" s="39"/>
      <c r="B228" s="40"/>
      <c r="C228" s="232" t="s">
        <v>393</v>
      </c>
      <c r="D228" s="232" t="s">
        <v>140</v>
      </c>
      <c r="E228" s="233" t="s">
        <v>640</v>
      </c>
      <c r="F228" s="234" t="s">
        <v>641</v>
      </c>
      <c r="G228" s="235" t="s">
        <v>164</v>
      </c>
      <c r="H228" s="236">
        <v>624.60000000000002</v>
      </c>
      <c r="I228" s="237"/>
      <c r="J228" s="238">
        <f>ROUND(I228*H228,2)</f>
        <v>0</v>
      </c>
      <c r="K228" s="239"/>
      <c r="L228" s="42"/>
      <c r="M228" s="240" t="s">
        <v>1</v>
      </c>
      <c r="N228" s="241" t="s">
        <v>42</v>
      </c>
      <c r="O228" s="92"/>
      <c r="P228" s="242">
        <f>O228*H228</f>
        <v>0</v>
      </c>
      <c r="Q228" s="242">
        <v>0.098000000000000004</v>
      </c>
      <c r="R228" s="242">
        <f>Q228*H228</f>
        <v>61.210800000000006</v>
      </c>
      <c r="S228" s="242">
        <v>0</v>
      </c>
      <c r="T228" s="243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4" t="s">
        <v>144</v>
      </c>
      <c r="AT228" s="244" t="s">
        <v>140</v>
      </c>
      <c r="AU228" s="244" t="s">
        <v>85</v>
      </c>
      <c r="AY228" s="16" t="s">
        <v>139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6" t="s">
        <v>85</v>
      </c>
      <c r="BK228" s="144">
        <f>ROUND(I228*H228,2)</f>
        <v>0</v>
      </c>
      <c r="BL228" s="16" t="s">
        <v>144</v>
      </c>
      <c r="BM228" s="244" t="s">
        <v>642</v>
      </c>
    </row>
    <row r="229" s="2" customFormat="1">
      <c r="A229" s="39"/>
      <c r="B229" s="40"/>
      <c r="C229" s="41"/>
      <c r="D229" s="245" t="s">
        <v>146</v>
      </c>
      <c r="E229" s="41"/>
      <c r="F229" s="246" t="s">
        <v>643</v>
      </c>
      <c r="G229" s="41"/>
      <c r="H229" s="41"/>
      <c r="I229" s="247"/>
      <c r="J229" s="41"/>
      <c r="K229" s="41"/>
      <c r="L229" s="42"/>
      <c r="M229" s="248"/>
      <c r="N229" s="249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6" t="s">
        <v>146</v>
      </c>
      <c r="AU229" s="16" t="s">
        <v>85</v>
      </c>
    </row>
    <row r="230" s="2" customFormat="1" ht="16.5" customHeight="1">
      <c r="A230" s="39"/>
      <c r="B230" s="40"/>
      <c r="C230" s="261" t="s">
        <v>398</v>
      </c>
      <c r="D230" s="261" t="s">
        <v>245</v>
      </c>
      <c r="E230" s="262" t="s">
        <v>644</v>
      </c>
      <c r="F230" s="263" t="s">
        <v>645</v>
      </c>
      <c r="G230" s="264" t="s">
        <v>143</v>
      </c>
      <c r="H230" s="265">
        <v>2603</v>
      </c>
      <c r="I230" s="266"/>
      <c r="J230" s="267">
        <f>ROUND(I230*H230,2)</f>
        <v>0</v>
      </c>
      <c r="K230" s="268"/>
      <c r="L230" s="269"/>
      <c r="M230" s="270" t="s">
        <v>1</v>
      </c>
      <c r="N230" s="271" t="s">
        <v>42</v>
      </c>
      <c r="O230" s="92"/>
      <c r="P230" s="242">
        <f>O230*H230</f>
        <v>0</v>
      </c>
      <c r="Q230" s="242">
        <v>0.032399999999999998</v>
      </c>
      <c r="R230" s="242">
        <f>Q230*H230</f>
        <v>84.337199999999996</v>
      </c>
      <c r="S230" s="242">
        <v>0</v>
      </c>
      <c r="T230" s="243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4" t="s">
        <v>178</v>
      </c>
      <c r="AT230" s="244" t="s">
        <v>245</v>
      </c>
      <c r="AU230" s="244" t="s">
        <v>85</v>
      </c>
      <c r="AY230" s="16" t="s">
        <v>139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6" t="s">
        <v>85</v>
      </c>
      <c r="BK230" s="144">
        <f>ROUND(I230*H230,2)</f>
        <v>0</v>
      </c>
      <c r="BL230" s="16" t="s">
        <v>144</v>
      </c>
      <c r="BM230" s="244" t="s">
        <v>646</v>
      </c>
    </row>
    <row r="231" s="2" customFormat="1">
      <c r="A231" s="39"/>
      <c r="B231" s="40"/>
      <c r="C231" s="41"/>
      <c r="D231" s="245" t="s">
        <v>146</v>
      </c>
      <c r="E231" s="41"/>
      <c r="F231" s="246" t="s">
        <v>645</v>
      </c>
      <c r="G231" s="41"/>
      <c r="H231" s="41"/>
      <c r="I231" s="247"/>
      <c r="J231" s="41"/>
      <c r="K231" s="41"/>
      <c r="L231" s="42"/>
      <c r="M231" s="248"/>
      <c r="N231" s="249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6" t="s">
        <v>146</v>
      </c>
      <c r="AU231" s="16" t="s">
        <v>85</v>
      </c>
    </row>
    <row r="232" s="2" customFormat="1" ht="33" customHeight="1">
      <c r="A232" s="39"/>
      <c r="B232" s="40"/>
      <c r="C232" s="232" t="s">
        <v>403</v>
      </c>
      <c r="D232" s="232" t="s">
        <v>140</v>
      </c>
      <c r="E232" s="233" t="s">
        <v>647</v>
      </c>
      <c r="F232" s="234" t="s">
        <v>648</v>
      </c>
      <c r="G232" s="235" t="s">
        <v>164</v>
      </c>
      <c r="H232" s="236">
        <v>25.25</v>
      </c>
      <c r="I232" s="237"/>
      <c r="J232" s="238">
        <f>ROUND(I232*H232,2)</f>
        <v>0</v>
      </c>
      <c r="K232" s="239"/>
      <c r="L232" s="42"/>
      <c r="M232" s="240" t="s">
        <v>1</v>
      </c>
      <c r="N232" s="241" t="s">
        <v>42</v>
      </c>
      <c r="O232" s="92"/>
      <c r="P232" s="242">
        <f>O232*H232</f>
        <v>0</v>
      </c>
      <c r="Q232" s="242">
        <v>0.14610000000000001</v>
      </c>
      <c r="R232" s="242">
        <f>Q232*H232</f>
        <v>3.689025</v>
      </c>
      <c r="S232" s="242">
        <v>0</v>
      </c>
      <c r="T232" s="24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4" t="s">
        <v>144</v>
      </c>
      <c r="AT232" s="244" t="s">
        <v>140</v>
      </c>
      <c r="AU232" s="244" t="s">
        <v>85</v>
      </c>
      <c r="AY232" s="16" t="s">
        <v>139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6" t="s">
        <v>85</v>
      </c>
      <c r="BK232" s="144">
        <f>ROUND(I232*H232,2)</f>
        <v>0</v>
      </c>
      <c r="BL232" s="16" t="s">
        <v>144</v>
      </c>
      <c r="BM232" s="244" t="s">
        <v>649</v>
      </c>
    </row>
    <row r="233" s="2" customFormat="1">
      <c r="A233" s="39"/>
      <c r="B233" s="40"/>
      <c r="C233" s="41"/>
      <c r="D233" s="245" t="s">
        <v>146</v>
      </c>
      <c r="E233" s="41"/>
      <c r="F233" s="246" t="s">
        <v>650</v>
      </c>
      <c r="G233" s="41"/>
      <c r="H233" s="41"/>
      <c r="I233" s="247"/>
      <c r="J233" s="41"/>
      <c r="K233" s="41"/>
      <c r="L233" s="42"/>
      <c r="M233" s="248"/>
      <c r="N233" s="249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6" t="s">
        <v>146</v>
      </c>
      <c r="AU233" s="16" t="s">
        <v>85</v>
      </c>
    </row>
    <row r="234" s="13" customFormat="1">
      <c r="A234" s="13"/>
      <c r="B234" s="250"/>
      <c r="C234" s="251"/>
      <c r="D234" s="245" t="s">
        <v>199</v>
      </c>
      <c r="E234" s="252" t="s">
        <v>1</v>
      </c>
      <c r="F234" s="253" t="s">
        <v>651</v>
      </c>
      <c r="G234" s="251"/>
      <c r="H234" s="254">
        <v>25.25</v>
      </c>
      <c r="I234" s="255"/>
      <c r="J234" s="251"/>
      <c r="K234" s="251"/>
      <c r="L234" s="256"/>
      <c r="M234" s="257"/>
      <c r="N234" s="258"/>
      <c r="O234" s="258"/>
      <c r="P234" s="258"/>
      <c r="Q234" s="258"/>
      <c r="R234" s="258"/>
      <c r="S234" s="258"/>
      <c r="T234" s="25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0" t="s">
        <v>199</v>
      </c>
      <c r="AU234" s="260" t="s">
        <v>85</v>
      </c>
      <c r="AV234" s="13" t="s">
        <v>87</v>
      </c>
      <c r="AW234" s="13" t="s">
        <v>32</v>
      </c>
      <c r="AX234" s="13" t="s">
        <v>85</v>
      </c>
      <c r="AY234" s="260" t="s">
        <v>139</v>
      </c>
    </row>
    <row r="235" s="2" customFormat="1" ht="21.75" customHeight="1">
      <c r="A235" s="39"/>
      <c r="B235" s="40"/>
      <c r="C235" s="261" t="s">
        <v>407</v>
      </c>
      <c r="D235" s="261" t="s">
        <v>245</v>
      </c>
      <c r="E235" s="262" t="s">
        <v>652</v>
      </c>
      <c r="F235" s="263" t="s">
        <v>653</v>
      </c>
      <c r="G235" s="264" t="s">
        <v>143</v>
      </c>
      <c r="H235" s="265">
        <v>101</v>
      </c>
      <c r="I235" s="266"/>
      <c r="J235" s="267">
        <f>ROUND(I235*H235,2)</f>
        <v>0</v>
      </c>
      <c r="K235" s="268"/>
      <c r="L235" s="269"/>
      <c r="M235" s="270" t="s">
        <v>1</v>
      </c>
      <c r="N235" s="271" t="s">
        <v>42</v>
      </c>
      <c r="O235" s="92"/>
      <c r="P235" s="242">
        <f>O235*H235</f>
        <v>0</v>
      </c>
      <c r="Q235" s="242">
        <v>0.028000000000000001</v>
      </c>
      <c r="R235" s="242">
        <f>Q235*H235</f>
        <v>2.8279999999999998</v>
      </c>
      <c r="S235" s="242">
        <v>0</v>
      </c>
      <c r="T235" s="243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4" t="s">
        <v>186</v>
      </c>
      <c r="AT235" s="244" t="s">
        <v>245</v>
      </c>
      <c r="AU235" s="244" t="s">
        <v>85</v>
      </c>
      <c r="AY235" s="16" t="s">
        <v>139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6" t="s">
        <v>85</v>
      </c>
      <c r="BK235" s="144">
        <f>ROUND(I235*H235,2)</f>
        <v>0</v>
      </c>
      <c r="BL235" s="16" t="s">
        <v>186</v>
      </c>
      <c r="BM235" s="244" t="s">
        <v>654</v>
      </c>
    </row>
    <row r="236" s="2" customFormat="1">
      <c r="A236" s="39"/>
      <c r="B236" s="40"/>
      <c r="C236" s="41"/>
      <c r="D236" s="245" t="s">
        <v>146</v>
      </c>
      <c r="E236" s="41"/>
      <c r="F236" s="246" t="s">
        <v>653</v>
      </c>
      <c r="G236" s="41"/>
      <c r="H236" s="41"/>
      <c r="I236" s="247"/>
      <c r="J236" s="41"/>
      <c r="K236" s="41"/>
      <c r="L236" s="42"/>
      <c r="M236" s="248"/>
      <c r="N236" s="249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6" t="s">
        <v>146</v>
      </c>
      <c r="AU236" s="16" t="s">
        <v>85</v>
      </c>
    </row>
    <row r="237" s="2" customFormat="1" ht="16.5" customHeight="1">
      <c r="A237" s="39"/>
      <c r="B237" s="40"/>
      <c r="C237" s="232" t="s">
        <v>411</v>
      </c>
      <c r="D237" s="232" t="s">
        <v>140</v>
      </c>
      <c r="E237" s="233" t="s">
        <v>318</v>
      </c>
      <c r="F237" s="234" t="s">
        <v>416</v>
      </c>
      <c r="G237" s="235" t="s">
        <v>360</v>
      </c>
      <c r="H237" s="236">
        <v>45</v>
      </c>
      <c r="I237" s="237"/>
      <c r="J237" s="238">
        <f>ROUND(I237*H237,2)</f>
        <v>0</v>
      </c>
      <c r="K237" s="239"/>
      <c r="L237" s="42"/>
      <c r="M237" s="240" t="s">
        <v>1</v>
      </c>
      <c r="N237" s="241" t="s">
        <v>42</v>
      </c>
      <c r="O237" s="92"/>
      <c r="P237" s="242">
        <f>O237*H237</f>
        <v>0</v>
      </c>
      <c r="Q237" s="242">
        <v>0.74460999999999999</v>
      </c>
      <c r="R237" s="242">
        <f>Q237*H237</f>
        <v>33.507449999999999</v>
      </c>
      <c r="S237" s="242">
        <v>0</v>
      </c>
      <c r="T237" s="243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4" t="s">
        <v>186</v>
      </c>
      <c r="AT237" s="244" t="s">
        <v>140</v>
      </c>
      <c r="AU237" s="244" t="s">
        <v>85</v>
      </c>
      <c r="AY237" s="16" t="s">
        <v>139</v>
      </c>
      <c r="BE237" s="144">
        <f>IF(N237="základní",J237,0)</f>
        <v>0</v>
      </c>
      <c r="BF237" s="144">
        <f>IF(N237="snížená",J237,0)</f>
        <v>0</v>
      </c>
      <c r="BG237" s="144">
        <f>IF(N237="zákl. přenesená",J237,0)</f>
        <v>0</v>
      </c>
      <c r="BH237" s="144">
        <f>IF(N237="sníž. přenesená",J237,0)</f>
        <v>0</v>
      </c>
      <c r="BI237" s="144">
        <f>IF(N237="nulová",J237,0)</f>
        <v>0</v>
      </c>
      <c r="BJ237" s="16" t="s">
        <v>85</v>
      </c>
      <c r="BK237" s="144">
        <f>ROUND(I237*H237,2)</f>
        <v>0</v>
      </c>
      <c r="BL237" s="16" t="s">
        <v>186</v>
      </c>
      <c r="BM237" s="244" t="s">
        <v>655</v>
      </c>
    </row>
    <row r="238" s="2" customFormat="1">
      <c r="A238" s="39"/>
      <c r="B238" s="40"/>
      <c r="C238" s="41"/>
      <c r="D238" s="245" t="s">
        <v>146</v>
      </c>
      <c r="E238" s="41"/>
      <c r="F238" s="246" t="s">
        <v>416</v>
      </c>
      <c r="G238" s="41"/>
      <c r="H238" s="41"/>
      <c r="I238" s="247"/>
      <c r="J238" s="41"/>
      <c r="K238" s="41"/>
      <c r="L238" s="42"/>
      <c r="M238" s="248"/>
      <c r="N238" s="249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6" t="s">
        <v>146</v>
      </c>
      <c r="AU238" s="16" t="s">
        <v>85</v>
      </c>
    </row>
    <row r="239" s="13" customFormat="1">
      <c r="A239" s="13"/>
      <c r="B239" s="250"/>
      <c r="C239" s="251"/>
      <c r="D239" s="245" t="s">
        <v>199</v>
      </c>
      <c r="E239" s="252" t="s">
        <v>1</v>
      </c>
      <c r="F239" s="253" t="s">
        <v>656</v>
      </c>
      <c r="G239" s="251"/>
      <c r="H239" s="254">
        <v>45</v>
      </c>
      <c r="I239" s="255"/>
      <c r="J239" s="251"/>
      <c r="K239" s="251"/>
      <c r="L239" s="256"/>
      <c r="M239" s="257"/>
      <c r="N239" s="258"/>
      <c r="O239" s="258"/>
      <c r="P239" s="258"/>
      <c r="Q239" s="258"/>
      <c r="R239" s="258"/>
      <c r="S239" s="258"/>
      <c r="T239" s="25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0" t="s">
        <v>199</v>
      </c>
      <c r="AU239" s="260" t="s">
        <v>85</v>
      </c>
      <c r="AV239" s="13" t="s">
        <v>87</v>
      </c>
      <c r="AW239" s="13" t="s">
        <v>32</v>
      </c>
      <c r="AX239" s="13" t="s">
        <v>85</v>
      </c>
      <c r="AY239" s="260" t="s">
        <v>139</v>
      </c>
    </row>
    <row r="240" s="12" customFormat="1" ht="25.92" customHeight="1">
      <c r="A240" s="12"/>
      <c r="B240" s="218"/>
      <c r="C240" s="219"/>
      <c r="D240" s="220" t="s">
        <v>76</v>
      </c>
      <c r="E240" s="221" t="s">
        <v>504</v>
      </c>
      <c r="F240" s="221" t="s">
        <v>505</v>
      </c>
      <c r="G240" s="219"/>
      <c r="H240" s="219"/>
      <c r="I240" s="222"/>
      <c r="J240" s="223">
        <f>BK240</f>
        <v>0</v>
      </c>
      <c r="K240" s="219"/>
      <c r="L240" s="224"/>
      <c r="M240" s="225"/>
      <c r="N240" s="226"/>
      <c r="O240" s="226"/>
      <c r="P240" s="227">
        <f>SUM(P241:P243)</f>
        <v>0</v>
      </c>
      <c r="Q240" s="226"/>
      <c r="R240" s="227">
        <f>SUM(R241:R243)</f>
        <v>0</v>
      </c>
      <c r="S240" s="226"/>
      <c r="T240" s="228">
        <f>SUM(T241:T243)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29" t="s">
        <v>85</v>
      </c>
      <c r="AT240" s="230" t="s">
        <v>76</v>
      </c>
      <c r="AU240" s="230" t="s">
        <v>77</v>
      </c>
      <c r="AY240" s="229" t="s">
        <v>139</v>
      </c>
      <c r="BK240" s="231">
        <f>SUM(BK241:BK243)</f>
        <v>0</v>
      </c>
    </row>
    <row r="241" s="2" customFormat="1" ht="33" customHeight="1">
      <c r="A241" s="39"/>
      <c r="B241" s="40"/>
      <c r="C241" s="232" t="s">
        <v>415</v>
      </c>
      <c r="D241" s="232" t="s">
        <v>140</v>
      </c>
      <c r="E241" s="233" t="s">
        <v>507</v>
      </c>
      <c r="F241" s="234" t="s">
        <v>508</v>
      </c>
      <c r="G241" s="235" t="s">
        <v>225</v>
      </c>
      <c r="H241" s="236">
        <v>6082.2340000000004</v>
      </c>
      <c r="I241" s="237"/>
      <c r="J241" s="238">
        <f>ROUND(I241*H241,2)</f>
        <v>0</v>
      </c>
      <c r="K241" s="239"/>
      <c r="L241" s="42"/>
      <c r="M241" s="240" t="s">
        <v>1</v>
      </c>
      <c r="N241" s="241" t="s">
        <v>42</v>
      </c>
      <c r="O241" s="92"/>
      <c r="P241" s="242">
        <f>O241*H241</f>
        <v>0</v>
      </c>
      <c r="Q241" s="242">
        <v>0</v>
      </c>
      <c r="R241" s="242">
        <f>Q241*H241</f>
        <v>0</v>
      </c>
      <c r="S241" s="242">
        <v>0</v>
      </c>
      <c r="T241" s="243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4" t="s">
        <v>144</v>
      </c>
      <c r="AT241" s="244" t="s">
        <v>140</v>
      </c>
      <c r="AU241" s="244" t="s">
        <v>85</v>
      </c>
      <c r="AY241" s="16" t="s">
        <v>139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6" t="s">
        <v>85</v>
      </c>
      <c r="BK241" s="144">
        <f>ROUND(I241*H241,2)</f>
        <v>0</v>
      </c>
      <c r="BL241" s="16" t="s">
        <v>144</v>
      </c>
      <c r="BM241" s="244" t="s">
        <v>657</v>
      </c>
    </row>
    <row r="242" s="2" customFormat="1">
      <c r="A242" s="39"/>
      <c r="B242" s="40"/>
      <c r="C242" s="41"/>
      <c r="D242" s="245" t="s">
        <v>146</v>
      </c>
      <c r="E242" s="41"/>
      <c r="F242" s="246" t="s">
        <v>510</v>
      </c>
      <c r="G242" s="41"/>
      <c r="H242" s="41"/>
      <c r="I242" s="247"/>
      <c r="J242" s="41"/>
      <c r="K242" s="41"/>
      <c r="L242" s="42"/>
      <c r="M242" s="248"/>
      <c r="N242" s="249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6" t="s">
        <v>146</v>
      </c>
      <c r="AU242" s="16" t="s">
        <v>85</v>
      </c>
    </row>
    <row r="243" s="13" customFormat="1">
      <c r="A243" s="13"/>
      <c r="B243" s="250"/>
      <c r="C243" s="251"/>
      <c r="D243" s="245" t="s">
        <v>199</v>
      </c>
      <c r="E243" s="252" t="s">
        <v>1</v>
      </c>
      <c r="F243" s="253" t="s">
        <v>658</v>
      </c>
      <c r="G243" s="251"/>
      <c r="H243" s="254">
        <v>6082.2340000000004</v>
      </c>
      <c r="I243" s="255"/>
      <c r="J243" s="251"/>
      <c r="K243" s="251"/>
      <c r="L243" s="256"/>
      <c r="M243" s="257"/>
      <c r="N243" s="258"/>
      <c r="O243" s="258"/>
      <c r="P243" s="258"/>
      <c r="Q243" s="258"/>
      <c r="R243" s="258"/>
      <c r="S243" s="258"/>
      <c r="T243" s="25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0" t="s">
        <v>199</v>
      </c>
      <c r="AU243" s="260" t="s">
        <v>85</v>
      </c>
      <c r="AV243" s="13" t="s">
        <v>87</v>
      </c>
      <c r="AW243" s="13" t="s">
        <v>32</v>
      </c>
      <c r="AX243" s="13" t="s">
        <v>85</v>
      </c>
      <c r="AY243" s="260" t="s">
        <v>139</v>
      </c>
    </row>
    <row r="244" s="12" customFormat="1" ht="25.92" customHeight="1">
      <c r="A244" s="12"/>
      <c r="B244" s="218"/>
      <c r="C244" s="219"/>
      <c r="D244" s="220" t="s">
        <v>76</v>
      </c>
      <c r="E244" s="221" t="s">
        <v>512</v>
      </c>
      <c r="F244" s="221" t="s">
        <v>513</v>
      </c>
      <c r="G244" s="219"/>
      <c r="H244" s="219"/>
      <c r="I244" s="222"/>
      <c r="J244" s="223">
        <f>BK244</f>
        <v>0</v>
      </c>
      <c r="K244" s="219"/>
      <c r="L244" s="224"/>
      <c r="M244" s="225"/>
      <c r="N244" s="226"/>
      <c r="O244" s="226"/>
      <c r="P244" s="227">
        <f>SUM(P245:P256)</f>
        <v>0</v>
      </c>
      <c r="Q244" s="226"/>
      <c r="R244" s="227">
        <f>SUM(R245:R256)</f>
        <v>0</v>
      </c>
      <c r="S244" s="226"/>
      <c r="T244" s="228">
        <f>SUM(T245:T256)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29" t="s">
        <v>161</v>
      </c>
      <c r="AT244" s="230" t="s">
        <v>76</v>
      </c>
      <c r="AU244" s="230" t="s">
        <v>77</v>
      </c>
      <c r="AY244" s="229" t="s">
        <v>139</v>
      </c>
      <c r="BK244" s="231">
        <f>SUM(BK245:BK256)</f>
        <v>0</v>
      </c>
    </row>
    <row r="245" s="2" customFormat="1" ht="16.5" customHeight="1">
      <c r="A245" s="39"/>
      <c r="B245" s="40"/>
      <c r="C245" s="232" t="s">
        <v>420</v>
      </c>
      <c r="D245" s="232" t="s">
        <v>140</v>
      </c>
      <c r="E245" s="233" t="s">
        <v>515</v>
      </c>
      <c r="F245" s="234" t="s">
        <v>516</v>
      </c>
      <c r="G245" s="235" t="s">
        <v>444</v>
      </c>
      <c r="H245" s="236">
        <v>1</v>
      </c>
      <c r="I245" s="237"/>
      <c r="J245" s="238">
        <f>ROUND(I245*H245,2)</f>
        <v>0</v>
      </c>
      <c r="K245" s="239"/>
      <c r="L245" s="42"/>
      <c r="M245" s="240" t="s">
        <v>1</v>
      </c>
      <c r="N245" s="241" t="s">
        <v>42</v>
      </c>
      <c r="O245" s="92"/>
      <c r="P245" s="242">
        <f>O245*H245</f>
        <v>0</v>
      </c>
      <c r="Q245" s="242">
        <v>0</v>
      </c>
      <c r="R245" s="242">
        <f>Q245*H245</f>
        <v>0</v>
      </c>
      <c r="S245" s="242">
        <v>0</v>
      </c>
      <c r="T245" s="243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4" t="s">
        <v>186</v>
      </c>
      <c r="AT245" s="244" t="s">
        <v>140</v>
      </c>
      <c r="AU245" s="244" t="s">
        <v>85</v>
      </c>
      <c r="AY245" s="16" t="s">
        <v>139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6" t="s">
        <v>85</v>
      </c>
      <c r="BK245" s="144">
        <f>ROUND(I245*H245,2)</f>
        <v>0</v>
      </c>
      <c r="BL245" s="16" t="s">
        <v>186</v>
      </c>
      <c r="BM245" s="244" t="s">
        <v>659</v>
      </c>
    </row>
    <row r="246" s="2" customFormat="1">
      <c r="A246" s="39"/>
      <c r="B246" s="40"/>
      <c r="C246" s="41"/>
      <c r="D246" s="245" t="s">
        <v>146</v>
      </c>
      <c r="E246" s="41"/>
      <c r="F246" s="246" t="s">
        <v>516</v>
      </c>
      <c r="G246" s="41"/>
      <c r="H246" s="41"/>
      <c r="I246" s="247"/>
      <c r="J246" s="41"/>
      <c r="K246" s="41"/>
      <c r="L246" s="42"/>
      <c r="M246" s="248"/>
      <c r="N246" s="249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6" t="s">
        <v>146</v>
      </c>
      <c r="AU246" s="16" t="s">
        <v>85</v>
      </c>
    </row>
    <row r="247" s="2" customFormat="1" ht="16.5" customHeight="1">
      <c r="A247" s="39"/>
      <c r="B247" s="40"/>
      <c r="C247" s="232" t="s">
        <v>426</v>
      </c>
      <c r="D247" s="232" t="s">
        <v>140</v>
      </c>
      <c r="E247" s="233" t="s">
        <v>519</v>
      </c>
      <c r="F247" s="234" t="s">
        <v>520</v>
      </c>
      <c r="G247" s="235" t="s">
        <v>444</v>
      </c>
      <c r="H247" s="236">
        <v>1</v>
      </c>
      <c r="I247" s="237"/>
      <c r="J247" s="238">
        <f>ROUND(I247*H247,2)</f>
        <v>0</v>
      </c>
      <c r="K247" s="239"/>
      <c r="L247" s="42"/>
      <c r="M247" s="240" t="s">
        <v>1</v>
      </c>
      <c r="N247" s="241" t="s">
        <v>42</v>
      </c>
      <c r="O247" s="92"/>
      <c r="P247" s="242">
        <f>O247*H247</f>
        <v>0</v>
      </c>
      <c r="Q247" s="242">
        <v>0</v>
      </c>
      <c r="R247" s="242">
        <f>Q247*H247</f>
        <v>0</v>
      </c>
      <c r="S247" s="242">
        <v>0</v>
      </c>
      <c r="T247" s="243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4" t="s">
        <v>186</v>
      </c>
      <c r="AT247" s="244" t="s">
        <v>140</v>
      </c>
      <c r="AU247" s="244" t="s">
        <v>85</v>
      </c>
      <c r="AY247" s="16" t="s">
        <v>139</v>
      </c>
      <c r="BE247" s="144">
        <f>IF(N247="základní",J247,0)</f>
        <v>0</v>
      </c>
      <c r="BF247" s="144">
        <f>IF(N247="snížená",J247,0)</f>
        <v>0</v>
      </c>
      <c r="BG247" s="144">
        <f>IF(N247="zákl. přenesená",J247,0)</f>
        <v>0</v>
      </c>
      <c r="BH247" s="144">
        <f>IF(N247="sníž. přenesená",J247,0)</f>
        <v>0</v>
      </c>
      <c r="BI247" s="144">
        <f>IF(N247="nulová",J247,0)</f>
        <v>0</v>
      </c>
      <c r="BJ247" s="16" t="s">
        <v>85</v>
      </c>
      <c r="BK247" s="144">
        <f>ROUND(I247*H247,2)</f>
        <v>0</v>
      </c>
      <c r="BL247" s="16" t="s">
        <v>186</v>
      </c>
      <c r="BM247" s="244" t="s">
        <v>660</v>
      </c>
    </row>
    <row r="248" s="2" customFormat="1">
      <c r="A248" s="39"/>
      <c r="B248" s="40"/>
      <c r="C248" s="41"/>
      <c r="D248" s="245" t="s">
        <v>146</v>
      </c>
      <c r="E248" s="41"/>
      <c r="F248" s="246" t="s">
        <v>520</v>
      </c>
      <c r="G248" s="41"/>
      <c r="H248" s="41"/>
      <c r="I248" s="247"/>
      <c r="J248" s="41"/>
      <c r="K248" s="41"/>
      <c r="L248" s="42"/>
      <c r="M248" s="248"/>
      <c r="N248" s="249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6" t="s">
        <v>146</v>
      </c>
      <c r="AU248" s="16" t="s">
        <v>85</v>
      </c>
    </row>
    <row r="249" s="2" customFormat="1" ht="16.5" customHeight="1">
      <c r="A249" s="39"/>
      <c r="B249" s="40"/>
      <c r="C249" s="232" t="s">
        <v>431</v>
      </c>
      <c r="D249" s="232" t="s">
        <v>140</v>
      </c>
      <c r="E249" s="233" t="s">
        <v>523</v>
      </c>
      <c r="F249" s="234" t="s">
        <v>524</v>
      </c>
      <c r="G249" s="235" t="s">
        <v>444</v>
      </c>
      <c r="H249" s="236">
        <v>1</v>
      </c>
      <c r="I249" s="237"/>
      <c r="J249" s="238">
        <f>ROUND(I249*H249,2)</f>
        <v>0</v>
      </c>
      <c r="K249" s="239"/>
      <c r="L249" s="42"/>
      <c r="M249" s="240" t="s">
        <v>1</v>
      </c>
      <c r="N249" s="241" t="s">
        <v>42</v>
      </c>
      <c r="O249" s="92"/>
      <c r="P249" s="242">
        <f>O249*H249</f>
        <v>0</v>
      </c>
      <c r="Q249" s="242">
        <v>0</v>
      </c>
      <c r="R249" s="242">
        <f>Q249*H249</f>
        <v>0</v>
      </c>
      <c r="S249" s="242">
        <v>0</v>
      </c>
      <c r="T249" s="243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4" t="s">
        <v>186</v>
      </c>
      <c r="AT249" s="244" t="s">
        <v>140</v>
      </c>
      <c r="AU249" s="244" t="s">
        <v>85</v>
      </c>
      <c r="AY249" s="16" t="s">
        <v>139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6" t="s">
        <v>85</v>
      </c>
      <c r="BK249" s="144">
        <f>ROUND(I249*H249,2)</f>
        <v>0</v>
      </c>
      <c r="BL249" s="16" t="s">
        <v>186</v>
      </c>
      <c r="BM249" s="244" t="s">
        <v>661</v>
      </c>
    </row>
    <row r="250" s="2" customFormat="1">
      <c r="A250" s="39"/>
      <c r="B250" s="40"/>
      <c r="C250" s="41"/>
      <c r="D250" s="245" t="s">
        <v>146</v>
      </c>
      <c r="E250" s="41"/>
      <c r="F250" s="246" t="s">
        <v>524</v>
      </c>
      <c r="G250" s="41"/>
      <c r="H250" s="41"/>
      <c r="I250" s="247"/>
      <c r="J250" s="41"/>
      <c r="K250" s="41"/>
      <c r="L250" s="42"/>
      <c r="M250" s="248"/>
      <c r="N250" s="249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6" t="s">
        <v>146</v>
      </c>
      <c r="AU250" s="16" t="s">
        <v>85</v>
      </c>
    </row>
    <row r="251" s="2" customFormat="1" ht="16.5" customHeight="1">
      <c r="A251" s="39"/>
      <c r="B251" s="40"/>
      <c r="C251" s="232" t="s">
        <v>436</v>
      </c>
      <c r="D251" s="232" t="s">
        <v>140</v>
      </c>
      <c r="E251" s="233" t="s">
        <v>527</v>
      </c>
      <c r="F251" s="234" t="s">
        <v>528</v>
      </c>
      <c r="G251" s="235" t="s">
        <v>444</v>
      </c>
      <c r="H251" s="236">
        <v>1</v>
      </c>
      <c r="I251" s="237"/>
      <c r="J251" s="238">
        <f>ROUND(I251*H251,2)</f>
        <v>0</v>
      </c>
      <c r="K251" s="239"/>
      <c r="L251" s="42"/>
      <c r="M251" s="240" t="s">
        <v>1</v>
      </c>
      <c r="N251" s="241" t="s">
        <v>42</v>
      </c>
      <c r="O251" s="92"/>
      <c r="P251" s="242">
        <f>O251*H251</f>
        <v>0</v>
      </c>
      <c r="Q251" s="242">
        <v>0</v>
      </c>
      <c r="R251" s="242">
        <f>Q251*H251</f>
        <v>0</v>
      </c>
      <c r="S251" s="242">
        <v>0</v>
      </c>
      <c r="T251" s="243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4" t="s">
        <v>186</v>
      </c>
      <c r="AT251" s="244" t="s">
        <v>140</v>
      </c>
      <c r="AU251" s="244" t="s">
        <v>85</v>
      </c>
      <c r="AY251" s="16" t="s">
        <v>139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6" t="s">
        <v>85</v>
      </c>
      <c r="BK251" s="144">
        <f>ROUND(I251*H251,2)</f>
        <v>0</v>
      </c>
      <c r="BL251" s="16" t="s">
        <v>186</v>
      </c>
      <c r="BM251" s="244" t="s">
        <v>662</v>
      </c>
    </row>
    <row r="252" s="2" customFormat="1">
      <c r="A252" s="39"/>
      <c r="B252" s="40"/>
      <c r="C252" s="41"/>
      <c r="D252" s="245" t="s">
        <v>146</v>
      </c>
      <c r="E252" s="41"/>
      <c r="F252" s="246" t="s">
        <v>528</v>
      </c>
      <c r="G252" s="41"/>
      <c r="H252" s="41"/>
      <c r="I252" s="247"/>
      <c r="J252" s="41"/>
      <c r="K252" s="41"/>
      <c r="L252" s="42"/>
      <c r="M252" s="248"/>
      <c r="N252" s="249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6" t="s">
        <v>146</v>
      </c>
      <c r="AU252" s="16" t="s">
        <v>85</v>
      </c>
    </row>
    <row r="253" s="2" customFormat="1" ht="16.5" customHeight="1">
      <c r="A253" s="39"/>
      <c r="B253" s="40"/>
      <c r="C253" s="232" t="s">
        <v>441</v>
      </c>
      <c r="D253" s="232" t="s">
        <v>140</v>
      </c>
      <c r="E253" s="233" t="s">
        <v>531</v>
      </c>
      <c r="F253" s="234" t="s">
        <v>532</v>
      </c>
      <c r="G253" s="235" t="s">
        <v>533</v>
      </c>
      <c r="H253" s="236">
        <v>6</v>
      </c>
      <c r="I253" s="237"/>
      <c r="J253" s="238">
        <f>ROUND(I253*H253,2)</f>
        <v>0</v>
      </c>
      <c r="K253" s="239"/>
      <c r="L253" s="42"/>
      <c r="M253" s="240" t="s">
        <v>1</v>
      </c>
      <c r="N253" s="241" t="s">
        <v>42</v>
      </c>
      <c r="O253" s="92"/>
      <c r="P253" s="242">
        <f>O253*H253</f>
        <v>0</v>
      </c>
      <c r="Q253" s="242">
        <v>0</v>
      </c>
      <c r="R253" s="242">
        <f>Q253*H253</f>
        <v>0</v>
      </c>
      <c r="S253" s="242">
        <v>0</v>
      </c>
      <c r="T253" s="243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4" t="s">
        <v>186</v>
      </c>
      <c r="AT253" s="244" t="s">
        <v>140</v>
      </c>
      <c r="AU253" s="244" t="s">
        <v>85</v>
      </c>
      <c r="AY253" s="16" t="s">
        <v>139</v>
      </c>
      <c r="BE253" s="144">
        <f>IF(N253="základní",J253,0)</f>
        <v>0</v>
      </c>
      <c r="BF253" s="144">
        <f>IF(N253="snížená",J253,0)</f>
        <v>0</v>
      </c>
      <c r="BG253" s="144">
        <f>IF(N253="zákl. přenesená",J253,0)</f>
        <v>0</v>
      </c>
      <c r="BH253" s="144">
        <f>IF(N253="sníž. přenesená",J253,0)</f>
        <v>0</v>
      </c>
      <c r="BI253" s="144">
        <f>IF(N253="nulová",J253,0)</f>
        <v>0</v>
      </c>
      <c r="BJ253" s="16" t="s">
        <v>85</v>
      </c>
      <c r="BK253" s="144">
        <f>ROUND(I253*H253,2)</f>
        <v>0</v>
      </c>
      <c r="BL253" s="16" t="s">
        <v>186</v>
      </c>
      <c r="BM253" s="244" t="s">
        <v>663</v>
      </c>
    </row>
    <row r="254" s="2" customFormat="1">
      <c r="A254" s="39"/>
      <c r="B254" s="40"/>
      <c r="C254" s="41"/>
      <c r="D254" s="245" t="s">
        <v>146</v>
      </c>
      <c r="E254" s="41"/>
      <c r="F254" s="246" t="s">
        <v>532</v>
      </c>
      <c r="G254" s="41"/>
      <c r="H254" s="41"/>
      <c r="I254" s="247"/>
      <c r="J254" s="41"/>
      <c r="K254" s="41"/>
      <c r="L254" s="42"/>
      <c r="M254" s="248"/>
      <c r="N254" s="249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6" t="s">
        <v>146</v>
      </c>
      <c r="AU254" s="16" t="s">
        <v>85</v>
      </c>
    </row>
    <row r="255" s="2" customFormat="1" ht="16.5" customHeight="1">
      <c r="A255" s="39"/>
      <c r="B255" s="40"/>
      <c r="C255" s="232" t="s">
        <v>446</v>
      </c>
      <c r="D255" s="232" t="s">
        <v>140</v>
      </c>
      <c r="E255" s="233" t="s">
        <v>547</v>
      </c>
      <c r="F255" s="234" t="s">
        <v>548</v>
      </c>
      <c r="G255" s="235" t="s">
        <v>444</v>
      </c>
      <c r="H255" s="236">
        <v>1</v>
      </c>
      <c r="I255" s="237"/>
      <c r="J255" s="238">
        <f>ROUND(I255*H255,2)</f>
        <v>0</v>
      </c>
      <c r="K255" s="239"/>
      <c r="L255" s="42"/>
      <c r="M255" s="240" t="s">
        <v>1</v>
      </c>
      <c r="N255" s="241" t="s">
        <v>42</v>
      </c>
      <c r="O255" s="92"/>
      <c r="P255" s="242">
        <f>O255*H255</f>
        <v>0</v>
      </c>
      <c r="Q255" s="242">
        <v>0</v>
      </c>
      <c r="R255" s="242">
        <f>Q255*H255</f>
        <v>0</v>
      </c>
      <c r="S255" s="242">
        <v>0</v>
      </c>
      <c r="T255" s="243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4" t="s">
        <v>186</v>
      </c>
      <c r="AT255" s="244" t="s">
        <v>140</v>
      </c>
      <c r="AU255" s="244" t="s">
        <v>85</v>
      </c>
      <c r="AY255" s="16" t="s">
        <v>139</v>
      </c>
      <c r="BE255" s="144">
        <f>IF(N255="základní",J255,0)</f>
        <v>0</v>
      </c>
      <c r="BF255" s="144">
        <f>IF(N255="snížená",J255,0)</f>
        <v>0</v>
      </c>
      <c r="BG255" s="144">
        <f>IF(N255="zákl. přenesená",J255,0)</f>
        <v>0</v>
      </c>
      <c r="BH255" s="144">
        <f>IF(N255="sníž. přenesená",J255,0)</f>
        <v>0</v>
      </c>
      <c r="BI255" s="144">
        <f>IF(N255="nulová",J255,0)</f>
        <v>0</v>
      </c>
      <c r="BJ255" s="16" t="s">
        <v>85</v>
      </c>
      <c r="BK255" s="144">
        <f>ROUND(I255*H255,2)</f>
        <v>0</v>
      </c>
      <c r="BL255" s="16" t="s">
        <v>186</v>
      </c>
      <c r="BM255" s="244" t="s">
        <v>664</v>
      </c>
    </row>
    <row r="256" s="2" customFormat="1">
      <c r="A256" s="39"/>
      <c r="B256" s="40"/>
      <c r="C256" s="41"/>
      <c r="D256" s="245" t="s">
        <v>146</v>
      </c>
      <c r="E256" s="41"/>
      <c r="F256" s="246" t="s">
        <v>548</v>
      </c>
      <c r="G256" s="41"/>
      <c r="H256" s="41"/>
      <c r="I256" s="247"/>
      <c r="J256" s="41"/>
      <c r="K256" s="41"/>
      <c r="L256" s="42"/>
      <c r="M256" s="286"/>
      <c r="N256" s="287"/>
      <c r="O256" s="288"/>
      <c r="P256" s="288"/>
      <c r="Q256" s="288"/>
      <c r="R256" s="288"/>
      <c r="S256" s="288"/>
      <c r="T256" s="289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6" t="s">
        <v>146</v>
      </c>
      <c r="AU256" s="16" t="s">
        <v>85</v>
      </c>
    </row>
    <row r="257" s="2" customFormat="1" ht="6.96" customHeight="1">
      <c r="A257" s="39"/>
      <c r="B257" s="67"/>
      <c r="C257" s="68"/>
      <c r="D257" s="68"/>
      <c r="E257" s="68"/>
      <c r="F257" s="68"/>
      <c r="G257" s="68"/>
      <c r="H257" s="68"/>
      <c r="I257" s="68"/>
      <c r="J257" s="68"/>
      <c r="K257" s="68"/>
      <c r="L257" s="42"/>
      <c r="M257" s="39"/>
      <c r="O257" s="39"/>
      <c r="P257" s="39"/>
      <c r="Q257" s="39"/>
      <c r="R257" s="39"/>
      <c r="S257" s="39"/>
      <c r="T257" s="39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</row>
  </sheetData>
  <sheetProtection sheet="1" autoFilter="0" formatColumns="0" formatRows="0" objects="1" scenarios="1" spinCount="100000" saltValue="B4rJX9/CNKvbaK0d3O+MNoM3wov9uH7CowL6j8kbBMp17vMxxjgFBZnwqzFGiMXaqUPEuTUmYbSYhxOFJZCPsg==" hashValue="Av+8BJR1kyyrt+w6atmtuYCAWL8dgjbH4PYu5ZpkebN8leDr5dFRvWJq+1VF3h/vdhgsSflynjakyR/Ya5P/CA==" algorithmName="SHA-512" password="CC35"/>
  <autoFilter ref="C121:K25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19"/>
      <c r="AT3" s="16" t="s">
        <v>87</v>
      </c>
    </row>
    <row r="4" s="1" customFormat="1" ht="24.96" customHeight="1">
      <c r="B4" s="19"/>
      <c r="D4" s="154" t="s">
        <v>109</v>
      </c>
      <c r="L4" s="19"/>
      <c r="M4" s="155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6" t="s">
        <v>16</v>
      </c>
      <c r="L6" s="19"/>
    </row>
    <row r="7" s="1" customFormat="1" ht="16.5" customHeight="1">
      <c r="B7" s="19"/>
      <c r="E7" s="157" t="str">
        <f>'Rekapitulace stavby'!K6</f>
        <v>Polní cesta PC10 - Horní Hynčina</v>
      </c>
      <c r="F7" s="156"/>
      <c r="G7" s="156"/>
      <c r="H7" s="156"/>
      <c r="L7" s="19"/>
    </row>
    <row r="8" s="2" customFormat="1" ht="12" customHeight="1">
      <c r="A8" s="39"/>
      <c r="B8" s="42"/>
      <c r="C8" s="39"/>
      <c r="D8" s="156" t="s">
        <v>110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2"/>
      <c r="C9" s="39"/>
      <c r="D9" s="39"/>
      <c r="E9" s="158" t="s">
        <v>665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2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2"/>
      <c r="C11" s="39"/>
      <c r="D11" s="156" t="s">
        <v>18</v>
      </c>
      <c r="E11" s="39"/>
      <c r="F11" s="159" t="s">
        <v>1</v>
      </c>
      <c r="G11" s="39"/>
      <c r="H11" s="39"/>
      <c r="I11" s="156" t="s">
        <v>19</v>
      </c>
      <c r="J11" s="159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2"/>
      <c r="C12" s="39"/>
      <c r="D12" s="156" t="s">
        <v>20</v>
      </c>
      <c r="E12" s="39"/>
      <c r="F12" s="159" t="s">
        <v>21</v>
      </c>
      <c r="G12" s="39"/>
      <c r="H12" s="39"/>
      <c r="I12" s="156" t="s">
        <v>22</v>
      </c>
      <c r="J12" s="160" t="str">
        <f>'Rekapitulace stavby'!AN8</f>
        <v>11. 3. 2021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2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2"/>
      <c r="C14" s="39"/>
      <c r="D14" s="156" t="s">
        <v>24</v>
      </c>
      <c r="E14" s="39"/>
      <c r="F14" s="39"/>
      <c r="G14" s="39"/>
      <c r="H14" s="39"/>
      <c r="I14" s="156" t="s">
        <v>25</v>
      </c>
      <c r="J14" s="159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2"/>
      <c r="C15" s="39"/>
      <c r="D15" s="39"/>
      <c r="E15" s="159" t="s">
        <v>26</v>
      </c>
      <c r="F15" s="39"/>
      <c r="G15" s="39"/>
      <c r="H15" s="39"/>
      <c r="I15" s="156" t="s">
        <v>27</v>
      </c>
      <c r="J15" s="159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2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2"/>
      <c r="C17" s="39"/>
      <c r="D17" s="156" t="s">
        <v>28</v>
      </c>
      <c r="E17" s="39"/>
      <c r="F17" s="39"/>
      <c r="G17" s="39"/>
      <c r="H17" s="39"/>
      <c r="I17" s="156" t="s">
        <v>25</v>
      </c>
      <c r="J17" s="32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2"/>
      <c r="C18" s="39"/>
      <c r="D18" s="39"/>
      <c r="E18" s="32" t="str">
        <f>'Rekapitulace stavby'!E14</f>
        <v>Vyplň údaj</v>
      </c>
      <c r="F18" s="159"/>
      <c r="G18" s="159"/>
      <c r="H18" s="159"/>
      <c r="I18" s="156" t="s">
        <v>27</v>
      </c>
      <c r="J18" s="32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2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2"/>
      <c r="C20" s="39"/>
      <c r="D20" s="156" t="s">
        <v>30</v>
      </c>
      <c r="E20" s="39"/>
      <c r="F20" s="39"/>
      <c r="G20" s="39"/>
      <c r="H20" s="39"/>
      <c r="I20" s="156" t="s">
        <v>25</v>
      </c>
      <c r="J20" s="159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2"/>
      <c r="C21" s="39"/>
      <c r="D21" s="39"/>
      <c r="E21" s="159" t="s">
        <v>31</v>
      </c>
      <c r="F21" s="39"/>
      <c r="G21" s="39"/>
      <c r="H21" s="39"/>
      <c r="I21" s="156" t="s">
        <v>27</v>
      </c>
      <c r="J21" s="159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2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2"/>
      <c r="C23" s="39"/>
      <c r="D23" s="156" t="s">
        <v>33</v>
      </c>
      <c r="E23" s="39"/>
      <c r="F23" s="39"/>
      <c r="G23" s="39"/>
      <c r="H23" s="39"/>
      <c r="I23" s="156" t="s">
        <v>25</v>
      </c>
      <c r="J23" s="159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2"/>
      <c r="C24" s="39"/>
      <c r="D24" s="39"/>
      <c r="E24" s="159" t="str">
        <f>IF('Rekapitulace stavby'!E20="","",'Rekapitulace stavby'!E20)</f>
        <v xml:space="preserve"> </v>
      </c>
      <c r="F24" s="39"/>
      <c r="G24" s="39"/>
      <c r="H24" s="39"/>
      <c r="I24" s="156" t="s">
        <v>27</v>
      </c>
      <c r="J24" s="159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2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2"/>
      <c r="C26" s="39"/>
      <c r="D26" s="156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61"/>
      <c r="B27" s="162"/>
      <c r="C27" s="161"/>
      <c r="D27" s="161"/>
      <c r="E27" s="163" t="s">
        <v>1</v>
      </c>
      <c r="F27" s="163"/>
      <c r="G27" s="163"/>
      <c r="H27" s="163"/>
      <c r="I27" s="161"/>
      <c r="J27" s="161"/>
      <c r="K27" s="161"/>
      <c r="L27" s="164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</row>
    <row r="28" s="2" customFormat="1" ht="6.96" customHeight="1">
      <c r="A28" s="39"/>
      <c r="B28" s="42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2"/>
      <c r="C29" s="39"/>
      <c r="D29" s="165"/>
      <c r="E29" s="165"/>
      <c r="F29" s="165"/>
      <c r="G29" s="165"/>
      <c r="H29" s="165"/>
      <c r="I29" s="165"/>
      <c r="J29" s="165"/>
      <c r="K29" s="16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2"/>
      <c r="C30" s="39"/>
      <c r="D30" s="166" t="s">
        <v>37</v>
      </c>
      <c r="E30" s="39"/>
      <c r="F30" s="39"/>
      <c r="G30" s="39"/>
      <c r="H30" s="39"/>
      <c r="I30" s="39"/>
      <c r="J30" s="167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2"/>
      <c r="C31" s="39"/>
      <c r="D31" s="165"/>
      <c r="E31" s="165"/>
      <c r="F31" s="165"/>
      <c r="G31" s="165"/>
      <c r="H31" s="165"/>
      <c r="I31" s="165"/>
      <c r="J31" s="165"/>
      <c r="K31" s="16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2"/>
      <c r="C32" s="39"/>
      <c r="D32" s="39"/>
      <c r="E32" s="39"/>
      <c r="F32" s="168" t="s">
        <v>39</v>
      </c>
      <c r="G32" s="39"/>
      <c r="H32" s="39"/>
      <c r="I32" s="168" t="s">
        <v>38</v>
      </c>
      <c r="J32" s="168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2"/>
      <c r="C33" s="39"/>
      <c r="D33" s="169" t="s">
        <v>41</v>
      </c>
      <c r="E33" s="156" t="s">
        <v>42</v>
      </c>
      <c r="F33" s="170">
        <f>ROUND((SUM(BE122:BE277)),  2)</f>
        <v>0</v>
      </c>
      <c r="G33" s="39"/>
      <c r="H33" s="39"/>
      <c r="I33" s="171">
        <v>0.20999999999999999</v>
      </c>
      <c r="J33" s="170">
        <f>ROUND(((SUM(BE122:BE277))*I33),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2"/>
      <c r="C34" s="39"/>
      <c r="D34" s="39"/>
      <c r="E34" s="156" t="s">
        <v>43</v>
      </c>
      <c r="F34" s="170">
        <f>ROUND((SUM(BF122:BF277)),  2)</f>
        <v>0</v>
      </c>
      <c r="G34" s="39"/>
      <c r="H34" s="39"/>
      <c r="I34" s="171">
        <v>0.14999999999999999</v>
      </c>
      <c r="J34" s="170">
        <f>ROUND(((SUM(BF122:BF277))*I34),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39"/>
      <c r="E35" s="156" t="s">
        <v>44</v>
      </c>
      <c r="F35" s="170">
        <f>ROUND((SUM(BG122:BG277)),  2)</f>
        <v>0</v>
      </c>
      <c r="G35" s="39"/>
      <c r="H35" s="39"/>
      <c r="I35" s="171">
        <v>0.20999999999999999</v>
      </c>
      <c r="J35" s="170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56" t="s">
        <v>45</v>
      </c>
      <c r="F36" s="170">
        <f>ROUND((SUM(BH122:BH277)),  2)</f>
        <v>0</v>
      </c>
      <c r="G36" s="39"/>
      <c r="H36" s="39"/>
      <c r="I36" s="171">
        <v>0.14999999999999999</v>
      </c>
      <c r="J36" s="170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56" t="s">
        <v>46</v>
      </c>
      <c r="F37" s="170">
        <f>ROUND((SUM(BI122:BI277)),  2)</f>
        <v>0</v>
      </c>
      <c r="G37" s="39"/>
      <c r="H37" s="39"/>
      <c r="I37" s="171">
        <v>0</v>
      </c>
      <c r="J37" s="170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2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2"/>
      <c r="C39" s="172"/>
      <c r="D39" s="173" t="s">
        <v>47</v>
      </c>
      <c r="E39" s="174"/>
      <c r="F39" s="174"/>
      <c r="G39" s="175" t="s">
        <v>48</v>
      </c>
      <c r="H39" s="176" t="s">
        <v>49</v>
      </c>
      <c r="I39" s="174"/>
      <c r="J39" s="177">
        <f>SUM(J30:J37)</f>
        <v>0</v>
      </c>
      <c r="K39" s="178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2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4"/>
      <c r="D50" s="179" t="s">
        <v>50</v>
      </c>
      <c r="E50" s="180"/>
      <c r="F50" s="180"/>
      <c r="G50" s="179" t="s">
        <v>51</v>
      </c>
      <c r="H50" s="180"/>
      <c r="I50" s="180"/>
      <c r="J50" s="180"/>
      <c r="K50" s="180"/>
      <c r="L50" s="64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9"/>
      <c r="B61" s="42"/>
      <c r="C61" s="39"/>
      <c r="D61" s="181" t="s">
        <v>52</v>
      </c>
      <c r="E61" s="182"/>
      <c r="F61" s="183" t="s">
        <v>53</v>
      </c>
      <c r="G61" s="181" t="s">
        <v>52</v>
      </c>
      <c r="H61" s="182"/>
      <c r="I61" s="182"/>
      <c r="J61" s="184" t="s">
        <v>53</v>
      </c>
      <c r="K61" s="182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9"/>
      <c r="B65" s="42"/>
      <c r="C65" s="39"/>
      <c r="D65" s="179" t="s">
        <v>54</v>
      </c>
      <c r="E65" s="185"/>
      <c r="F65" s="185"/>
      <c r="G65" s="179" t="s">
        <v>55</v>
      </c>
      <c r="H65" s="185"/>
      <c r="I65" s="185"/>
      <c r="J65" s="185"/>
      <c r="K65" s="185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9"/>
      <c r="B76" s="42"/>
      <c r="C76" s="39"/>
      <c r="D76" s="181" t="s">
        <v>52</v>
      </c>
      <c r="E76" s="182"/>
      <c r="F76" s="183" t="s">
        <v>53</v>
      </c>
      <c r="G76" s="181" t="s">
        <v>52</v>
      </c>
      <c r="H76" s="182"/>
      <c r="I76" s="182"/>
      <c r="J76" s="184" t="s">
        <v>53</v>
      </c>
      <c r="K76" s="18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2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90" t="str">
        <f>E7</f>
        <v>Polní cesta PC10 - Horní Hynčina</v>
      </c>
      <c r="F85" s="31"/>
      <c r="G85" s="31"/>
      <c r="H85" s="31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1" t="s">
        <v>110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03 - Polní cesta PC10-SO-03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1" t="s">
        <v>20</v>
      </c>
      <c r="D89" s="41"/>
      <c r="E89" s="41"/>
      <c r="F89" s="26" t="str">
        <f>F12</f>
        <v xml:space="preserve"> </v>
      </c>
      <c r="G89" s="41"/>
      <c r="H89" s="41"/>
      <c r="I89" s="31" t="s">
        <v>22</v>
      </c>
      <c r="J89" s="80" t="str">
        <f>IF(J12="","",J12)</f>
        <v>11. 3. 2021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1" t="s">
        <v>24</v>
      </c>
      <c r="D91" s="41"/>
      <c r="E91" s="41"/>
      <c r="F91" s="26" t="str">
        <f>E15</f>
        <v>SPÚ, pobočka Svitavy</v>
      </c>
      <c r="G91" s="41"/>
      <c r="H91" s="41"/>
      <c r="I91" s="31" t="s">
        <v>30</v>
      </c>
      <c r="J91" s="35" t="str">
        <f>E21</f>
        <v>Agroprojekt PSO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1" t="s">
        <v>28</v>
      </c>
      <c r="D92" s="41"/>
      <c r="E92" s="41"/>
      <c r="F92" s="26" t="str">
        <f>IF(E18="","",E18)</f>
        <v>Vyplň údaj</v>
      </c>
      <c r="G92" s="41"/>
      <c r="H92" s="41"/>
      <c r="I92" s="31" t="s">
        <v>33</v>
      </c>
      <c r="J92" s="35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91" t="s">
        <v>113</v>
      </c>
      <c r="D94" s="150"/>
      <c r="E94" s="150"/>
      <c r="F94" s="150"/>
      <c r="G94" s="150"/>
      <c r="H94" s="150"/>
      <c r="I94" s="150"/>
      <c r="J94" s="192" t="s">
        <v>114</v>
      </c>
      <c r="K94" s="15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93" t="s">
        <v>115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6" t="s">
        <v>116</v>
      </c>
    </row>
    <row r="97" hidden="1" s="9" customFormat="1" ht="24.96" customHeight="1">
      <c r="A97" s="9"/>
      <c r="B97" s="194"/>
      <c r="C97" s="195"/>
      <c r="D97" s="196" t="s">
        <v>117</v>
      </c>
      <c r="E97" s="197"/>
      <c r="F97" s="197"/>
      <c r="G97" s="197"/>
      <c r="H97" s="197"/>
      <c r="I97" s="197"/>
      <c r="J97" s="198">
        <f>J123</f>
        <v>0</v>
      </c>
      <c r="K97" s="195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94"/>
      <c r="C98" s="195"/>
      <c r="D98" s="196" t="s">
        <v>118</v>
      </c>
      <c r="E98" s="197"/>
      <c r="F98" s="197"/>
      <c r="G98" s="197"/>
      <c r="H98" s="197"/>
      <c r="I98" s="197"/>
      <c r="J98" s="198">
        <f>J188</f>
        <v>0</v>
      </c>
      <c r="K98" s="195"/>
      <c r="L98" s="19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10" customFormat="1" ht="19.92" customHeight="1">
      <c r="A99" s="10"/>
      <c r="B99" s="200"/>
      <c r="C99" s="201"/>
      <c r="D99" s="202" t="s">
        <v>551</v>
      </c>
      <c r="E99" s="203"/>
      <c r="F99" s="203"/>
      <c r="G99" s="203"/>
      <c r="H99" s="203"/>
      <c r="I99" s="203"/>
      <c r="J99" s="204">
        <f>J195</f>
        <v>0</v>
      </c>
      <c r="K99" s="201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9" customFormat="1" ht="24.96" customHeight="1">
      <c r="A100" s="9"/>
      <c r="B100" s="194"/>
      <c r="C100" s="195"/>
      <c r="D100" s="196" t="s">
        <v>120</v>
      </c>
      <c r="E100" s="197"/>
      <c r="F100" s="197"/>
      <c r="G100" s="197"/>
      <c r="H100" s="197"/>
      <c r="I100" s="197"/>
      <c r="J100" s="198">
        <f>J221</f>
        <v>0</v>
      </c>
      <c r="K100" s="195"/>
      <c r="L100" s="19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9" customFormat="1" ht="24.96" customHeight="1">
      <c r="A101" s="9"/>
      <c r="B101" s="194"/>
      <c r="C101" s="195"/>
      <c r="D101" s="196" t="s">
        <v>552</v>
      </c>
      <c r="E101" s="197"/>
      <c r="F101" s="197"/>
      <c r="G101" s="197"/>
      <c r="H101" s="197"/>
      <c r="I101" s="197"/>
      <c r="J101" s="198">
        <f>J261</f>
        <v>0</v>
      </c>
      <c r="K101" s="195"/>
      <c r="L101" s="19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9" customFormat="1" ht="24.96" customHeight="1">
      <c r="A102" s="9"/>
      <c r="B102" s="194"/>
      <c r="C102" s="195"/>
      <c r="D102" s="196" t="s">
        <v>124</v>
      </c>
      <c r="E102" s="197"/>
      <c r="F102" s="197"/>
      <c r="G102" s="197"/>
      <c r="H102" s="197"/>
      <c r="I102" s="197"/>
      <c r="J102" s="198">
        <f>J265</f>
        <v>0</v>
      </c>
      <c r="K102" s="195"/>
      <c r="L102" s="19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hidden="1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/>
    <row r="106" hidden="1"/>
    <row r="107" hidden="1"/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2" t="s">
        <v>125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1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90" t="str">
        <f>E7</f>
        <v>Polní cesta PC10 - Horní Hynčina</v>
      </c>
      <c r="F112" s="31"/>
      <c r="G112" s="31"/>
      <c r="H112" s="3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1" t="s">
        <v>110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03 - Polní cesta PC10-SO-03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1" t="s">
        <v>20</v>
      </c>
      <c r="D116" s="41"/>
      <c r="E116" s="41"/>
      <c r="F116" s="26" t="str">
        <f>F12</f>
        <v xml:space="preserve"> </v>
      </c>
      <c r="G116" s="41"/>
      <c r="H116" s="41"/>
      <c r="I116" s="31" t="s">
        <v>22</v>
      </c>
      <c r="J116" s="80" t="str">
        <f>IF(J12="","",J12)</f>
        <v>11. 3. 2021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1" t="s">
        <v>24</v>
      </c>
      <c r="D118" s="41"/>
      <c r="E118" s="41"/>
      <c r="F118" s="26" t="str">
        <f>E15</f>
        <v>SPÚ, pobočka Svitavy</v>
      </c>
      <c r="G118" s="41"/>
      <c r="H118" s="41"/>
      <c r="I118" s="31" t="s">
        <v>30</v>
      </c>
      <c r="J118" s="35" t="str">
        <f>E21</f>
        <v>Agroprojekt PSO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1" t="s">
        <v>28</v>
      </c>
      <c r="D119" s="41"/>
      <c r="E119" s="41"/>
      <c r="F119" s="26" t="str">
        <f>IF(E18="","",E18)</f>
        <v>Vyplň údaj</v>
      </c>
      <c r="G119" s="41"/>
      <c r="H119" s="41"/>
      <c r="I119" s="31" t="s">
        <v>33</v>
      </c>
      <c r="J119" s="35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6"/>
      <c r="B121" s="207"/>
      <c r="C121" s="208" t="s">
        <v>126</v>
      </c>
      <c r="D121" s="209" t="s">
        <v>62</v>
      </c>
      <c r="E121" s="209" t="s">
        <v>58</v>
      </c>
      <c r="F121" s="209" t="s">
        <v>59</v>
      </c>
      <c r="G121" s="209" t="s">
        <v>127</v>
      </c>
      <c r="H121" s="209" t="s">
        <v>128</v>
      </c>
      <c r="I121" s="209" t="s">
        <v>129</v>
      </c>
      <c r="J121" s="210" t="s">
        <v>114</v>
      </c>
      <c r="K121" s="211" t="s">
        <v>130</v>
      </c>
      <c r="L121" s="212"/>
      <c r="M121" s="101" t="s">
        <v>1</v>
      </c>
      <c r="N121" s="102" t="s">
        <v>41</v>
      </c>
      <c r="O121" s="102" t="s">
        <v>131</v>
      </c>
      <c r="P121" s="102" t="s">
        <v>132</v>
      </c>
      <c r="Q121" s="102" t="s">
        <v>133</v>
      </c>
      <c r="R121" s="102" t="s">
        <v>134</v>
      </c>
      <c r="S121" s="102" t="s">
        <v>135</v>
      </c>
      <c r="T121" s="103" t="s">
        <v>136</v>
      </c>
      <c r="U121" s="206"/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/>
    </row>
    <row r="122" s="2" customFormat="1" ht="22.8" customHeight="1">
      <c r="A122" s="39"/>
      <c r="B122" s="40"/>
      <c r="C122" s="108" t="s">
        <v>137</v>
      </c>
      <c r="D122" s="41"/>
      <c r="E122" s="41"/>
      <c r="F122" s="41"/>
      <c r="G122" s="41"/>
      <c r="H122" s="41"/>
      <c r="I122" s="41"/>
      <c r="J122" s="213">
        <f>BK122</f>
        <v>0</v>
      </c>
      <c r="K122" s="41"/>
      <c r="L122" s="42"/>
      <c r="M122" s="104"/>
      <c r="N122" s="214"/>
      <c r="O122" s="105"/>
      <c r="P122" s="215">
        <f>P123+P188+P221+P261+P265</f>
        <v>0</v>
      </c>
      <c r="Q122" s="105"/>
      <c r="R122" s="215">
        <f>R123+R188+R221+R261+R265</f>
        <v>5757.9090479700008</v>
      </c>
      <c r="S122" s="105"/>
      <c r="T122" s="216">
        <f>T123+T188+T221+T261+T265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6" t="s">
        <v>76</v>
      </c>
      <c r="AU122" s="16" t="s">
        <v>116</v>
      </c>
      <c r="BK122" s="217">
        <f>BK123+BK188+BK221+BK261+BK265</f>
        <v>0</v>
      </c>
    </row>
    <row r="123" s="12" customFormat="1" ht="25.92" customHeight="1">
      <c r="A123" s="12"/>
      <c r="B123" s="218"/>
      <c r="C123" s="219"/>
      <c r="D123" s="220" t="s">
        <v>76</v>
      </c>
      <c r="E123" s="221" t="s">
        <v>85</v>
      </c>
      <c r="F123" s="221" t="s">
        <v>138</v>
      </c>
      <c r="G123" s="219"/>
      <c r="H123" s="219"/>
      <c r="I123" s="222"/>
      <c r="J123" s="223">
        <f>BK123</f>
        <v>0</v>
      </c>
      <c r="K123" s="219"/>
      <c r="L123" s="224"/>
      <c r="M123" s="225"/>
      <c r="N123" s="226"/>
      <c r="O123" s="226"/>
      <c r="P123" s="227">
        <f>SUM(P124:P187)</f>
        <v>0</v>
      </c>
      <c r="Q123" s="226"/>
      <c r="R123" s="227">
        <f>SUM(R124:R187)</f>
        <v>0.68470399999999998</v>
      </c>
      <c r="S123" s="226"/>
      <c r="T123" s="228">
        <f>SUM(T124:T187)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9" t="s">
        <v>85</v>
      </c>
      <c r="AT123" s="230" t="s">
        <v>76</v>
      </c>
      <c r="AU123" s="230" t="s">
        <v>77</v>
      </c>
      <c r="AY123" s="229" t="s">
        <v>139</v>
      </c>
      <c r="BK123" s="231">
        <f>SUM(BK124:BK187)</f>
        <v>0</v>
      </c>
    </row>
    <row r="124" s="2" customFormat="1" ht="21.75" customHeight="1">
      <c r="A124" s="39"/>
      <c r="B124" s="40"/>
      <c r="C124" s="232" t="s">
        <v>85</v>
      </c>
      <c r="D124" s="232" t="s">
        <v>140</v>
      </c>
      <c r="E124" s="233" t="s">
        <v>168</v>
      </c>
      <c r="F124" s="234" t="s">
        <v>169</v>
      </c>
      <c r="G124" s="235" t="s">
        <v>164</v>
      </c>
      <c r="H124" s="236">
        <v>1014.99</v>
      </c>
      <c r="I124" s="237"/>
      <c r="J124" s="238">
        <f>ROUND(I124*H124,2)</f>
        <v>0</v>
      </c>
      <c r="K124" s="239"/>
      <c r="L124" s="42"/>
      <c r="M124" s="240" t="s">
        <v>1</v>
      </c>
      <c r="N124" s="241" t="s">
        <v>42</v>
      </c>
      <c r="O124" s="92"/>
      <c r="P124" s="242">
        <f>O124*H124</f>
        <v>0</v>
      </c>
      <c r="Q124" s="242">
        <v>0</v>
      </c>
      <c r="R124" s="242">
        <f>Q124*H124</f>
        <v>0</v>
      </c>
      <c r="S124" s="242">
        <v>0</v>
      </c>
      <c r="T124" s="24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4" t="s">
        <v>144</v>
      </c>
      <c r="AT124" s="244" t="s">
        <v>140</v>
      </c>
      <c r="AU124" s="244" t="s">
        <v>85</v>
      </c>
      <c r="AY124" s="16" t="s">
        <v>139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6" t="s">
        <v>85</v>
      </c>
      <c r="BK124" s="144">
        <f>ROUND(I124*H124,2)</f>
        <v>0</v>
      </c>
      <c r="BL124" s="16" t="s">
        <v>144</v>
      </c>
      <c r="BM124" s="244" t="s">
        <v>666</v>
      </c>
    </row>
    <row r="125" s="2" customFormat="1">
      <c r="A125" s="39"/>
      <c r="B125" s="40"/>
      <c r="C125" s="41"/>
      <c r="D125" s="245" t="s">
        <v>146</v>
      </c>
      <c r="E125" s="41"/>
      <c r="F125" s="246" t="s">
        <v>171</v>
      </c>
      <c r="G125" s="41"/>
      <c r="H125" s="41"/>
      <c r="I125" s="247"/>
      <c r="J125" s="41"/>
      <c r="K125" s="41"/>
      <c r="L125" s="42"/>
      <c r="M125" s="248"/>
      <c r="N125" s="249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6" t="s">
        <v>146</v>
      </c>
      <c r="AU125" s="16" t="s">
        <v>85</v>
      </c>
    </row>
    <row r="126" s="2" customFormat="1" ht="33" customHeight="1">
      <c r="A126" s="39"/>
      <c r="B126" s="40"/>
      <c r="C126" s="232" t="s">
        <v>87</v>
      </c>
      <c r="D126" s="232" t="s">
        <v>140</v>
      </c>
      <c r="E126" s="233" t="s">
        <v>173</v>
      </c>
      <c r="F126" s="234" t="s">
        <v>174</v>
      </c>
      <c r="G126" s="235" t="s">
        <v>175</v>
      </c>
      <c r="H126" s="236">
        <v>2257.1399999999999</v>
      </c>
      <c r="I126" s="237"/>
      <c r="J126" s="238">
        <f>ROUND(I126*H126,2)</f>
        <v>0</v>
      </c>
      <c r="K126" s="239"/>
      <c r="L126" s="42"/>
      <c r="M126" s="240" t="s">
        <v>1</v>
      </c>
      <c r="N126" s="241" t="s">
        <v>42</v>
      </c>
      <c r="O126" s="92"/>
      <c r="P126" s="242">
        <f>O126*H126</f>
        <v>0</v>
      </c>
      <c r="Q126" s="242">
        <v>0</v>
      </c>
      <c r="R126" s="242">
        <f>Q126*H126</f>
        <v>0</v>
      </c>
      <c r="S126" s="242">
        <v>0</v>
      </c>
      <c r="T126" s="24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4" t="s">
        <v>144</v>
      </c>
      <c r="AT126" s="244" t="s">
        <v>140</v>
      </c>
      <c r="AU126" s="244" t="s">
        <v>85</v>
      </c>
      <c r="AY126" s="16" t="s">
        <v>139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6" t="s">
        <v>85</v>
      </c>
      <c r="BK126" s="144">
        <f>ROUND(I126*H126,2)</f>
        <v>0</v>
      </c>
      <c r="BL126" s="16" t="s">
        <v>144</v>
      </c>
      <c r="BM126" s="244" t="s">
        <v>667</v>
      </c>
    </row>
    <row r="127" s="2" customFormat="1">
      <c r="A127" s="39"/>
      <c r="B127" s="40"/>
      <c r="C127" s="41"/>
      <c r="D127" s="245" t="s">
        <v>146</v>
      </c>
      <c r="E127" s="41"/>
      <c r="F127" s="246" t="s">
        <v>177</v>
      </c>
      <c r="G127" s="41"/>
      <c r="H127" s="41"/>
      <c r="I127" s="247"/>
      <c r="J127" s="41"/>
      <c r="K127" s="41"/>
      <c r="L127" s="42"/>
      <c r="M127" s="248"/>
      <c r="N127" s="249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6" t="s">
        <v>146</v>
      </c>
      <c r="AU127" s="16" t="s">
        <v>85</v>
      </c>
    </row>
    <row r="128" s="2" customFormat="1" ht="33" customHeight="1">
      <c r="A128" s="39"/>
      <c r="B128" s="40"/>
      <c r="C128" s="232" t="s">
        <v>152</v>
      </c>
      <c r="D128" s="232" t="s">
        <v>140</v>
      </c>
      <c r="E128" s="233" t="s">
        <v>179</v>
      </c>
      <c r="F128" s="234" t="s">
        <v>180</v>
      </c>
      <c r="G128" s="235" t="s">
        <v>175</v>
      </c>
      <c r="H128" s="236">
        <v>2257.1399999999999</v>
      </c>
      <c r="I128" s="237"/>
      <c r="J128" s="238">
        <f>ROUND(I128*H128,2)</f>
        <v>0</v>
      </c>
      <c r="K128" s="239"/>
      <c r="L128" s="42"/>
      <c r="M128" s="240" t="s">
        <v>1</v>
      </c>
      <c r="N128" s="241" t="s">
        <v>42</v>
      </c>
      <c r="O128" s="92"/>
      <c r="P128" s="242">
        <f>O128*H128</f>
        <v>0</v>
      </c>
      <c r="Q128" s="242">
        <v>0</v>
      </c>
      <c r="R128" s="242">
        <f>Q128*H128</f>
        <v>0</v>
      </c>
      <c r="S128" s="242">
        <v>0</v>
      </c>
      <c r="T128" s="24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4" t="s">
        <v>144</v>
      </c>
      <c r="AT128" s="244" t="s">
        <v>140</v>
      </c>
      <c r="AU128" s="244" t="s">
        <v>85</v>
      </c>
      <c r="AY128" s="16" t="s">
        <v>139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6" t="s">
        <v>85</v>
      </c>
      <c r="BK128" s="144">
        <f>ROUND(I128*H128,2)</f>
        <v>0</v>
      </c>
      <c r="BL128" s="16" t="s">
        <v>144</v>
      </c>
      <c r="BM128" s="244" t="s">
        <v>668</v>
      </c>
    </row>
    <row r="129" s="2" customFormat="1">
      <c r="A129" s="39"/>
      <c r="B129" s="40"/>
      <c r="C129" s="41"/>
      <c r="D129" s="245" t="s">
        <v>146</v>
      </c>
      <c r="E129" s="41"/>
      <c r="F129" s="246" t="s">
        <v>182</v>
      </c>
      <c r="G129" s="41"/>
      <c r="H129" s="41"/>
      <c r="I129" s="247"/>
      <c r="J129" s="41"/>
      <c r="K129" s="41"/>
      <c r="L129" s="42"/>
      <c r="M129" s="248"/>
      <c r="N129" s="249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6" t="s">
        <v>146</v>
      </c>
      <c r="AU129" s="16" t="s">
        <v>85</v>
      </c>
    </row>
    <row r="130" s="2" customFormat="1" ht="21.75" customHeight="1">
      <c r="A130" s="39"/>
      <c r="B130" s="40"/>
      <c r="C130" s="232" t="s">
        <v>144</v>
      </c>
      <c r="D130" s="232" t="s">
        <v>140</v>
      </c>
      <c r="E130" s="233" t="s">
        <v>190</v>
      </c>
      <c r="F130" s="234" t="s">
        <v>191</v>
      </c>
      <c r="G130" s="235" t="s">
        <v>175</v>
      </c>
      <c r="H130" s="236">
        <v>415.49000000000001</v>
      </c>
      <c r="I130" s="237"/>
      <c r="J130" s="238">
        <f>ROUND(I130*H130,2)</f>
        <v>0</v>
      </c>
      <c r="K130" s="239"/>
      <c r="L130" s="42"/>
      <c r="M130" s="240" t="s">
        <v>1</v>
      </c>
      <c r="N130" s="241" t="s">
        <v>42</v>
      </c>
      <c r="O130" s="92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4" t="s">
        <v>144</v>
      </c>
      <c r="AT130" s="244" t="s">
        <v>140</v>
      </c>
      <c r="AU130" s="244" t="s">
        <v>85</v>
      </c>
      <c r="AY130" s="16" t="s">
        <v>139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6" t="s">
        <v>85</v>
      </c>
      <c r="BK130" s="144">
        <f>ROUND(I130*H130,2)</f>
        <v>0</v>
      </c>
      <c r="BL130" s="16" t="s">
        <v>144</v>
      </c>
      <c r="BM130" s="244" t="s">
        <v>669</v>
      </c>
    </row>
    <row r="131" s="2" customFormat="1">
      <c r="A131" s="39"/>
      <c r="B131" s="40"/>
      <c r="C131" s="41"/>
      <c r="D131" s="245" t="s">
        <v>146</v>
      </c>
      <c r="E131" s="41"/>
      <c r="F131" s="246" t="s">
        <v>193</v>
      </c>
      <c r="G131" s="41"/>
      <c r="H131" s="41"/>
      <c r="I131" s="247"/>
      <c r="J131" s="41"/>
      <c r="K131" s="41"/>
      <c r="L131" s="42"/>
      <c r="M131" s="248"/>
      <c r="N131" s="249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6" t="s">
        <v>146</v>
      </c>
      <c r="AU131" s="16" t="s">
        <v>85</v>
      </c>
    </row>
    <row r="132" s="2" customFormat="1" ht="33" customHeight="1">
      <c r="A132" s="39"/>
      <c r="B132" s="40"/>
      <c r="C132" s="232" t="s">
        <v>161</v>
      </c>
      <c r="D132" s="232" t="s">
        <v>140</v>
      </c>
      <c r="E132" s="233" t="s">
        <v>202</v>
      </c>
      <c r="F132" s="234" t="s">
        <v>203</v>
      </c>
      <c r="G132" s="235" t="s">
        <v>175</v>
      </c>
      <c r="H132" s="236">
        <v>342.69</v>
      </c>
      <c r="I132" s="237"/>
      <c r="J132" s="238">
        <f>ROUND(I132*H132,2)</f>
        <v>0</v>
      </c>
      <c r="K132" s="239"/>
      <c r="L132" s="42"/>
      <c r="M132" s="240" t="s">
        <v>1</v>
      </c>
      <c r="N132" s="241" t="s">
        <v>42</v>
      </c>
      <c r="O132" s="92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4" t="s">
        <v>144</v>
      </c>
      <c r="AT132" s="244" t="s">
        <v>140</v>
      </c>
      <c r="AU132" s="244" t="s">
        <v>85</v>
      </c>
      <c r="AY132" s="16" t="s">
        <v>139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6" t="s">
        <v>85</v>
      </c>
      <c r="BK132" s="144">
        <f>ROUND(I132*H132,2)</f>
        <v>0</v>
      </c>
      <c r="BL132" s="16" t="s">
        <v>144</v>
      </c>
      <c r="BM132" s="244" t="s">
        <v>670</v>
      </c>
    </row>
    <row r="133" s="2" customFormat="1">
      <c r="A133" s="39"/>
      <c r="B133" s="40"/>
      <c r="C133" s="41"/>
      <c r="D133" s="245" t="s">
        <v>146</v>
      </c>
      <c r="E133" s="41"/>
      <c r="F133" s="246" t="s">
        <v>205</v>
      </c>
      <c r="G133" s="41"/>
      <c r="H133" s="41"/>
      <c r="I133" s="247"/>
      <c r="J133" s="41"/>
      <c r="K133" s="41"/>
      <c r="L133" s="42"/>
      <c r="M133" s="248"/>
      <c r="N133" s="249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6" t="s">
        <v>146</v>
      </c>
      <c r="AU133" s="16" t="s">
        <v>85</v>
      </c>
    </row>
    <row r="134" s="13" customFormat="1">
      <c r="A134" s="13"/>
      <c r="B134" s="250"/>
      <c r="C134" s="251"/>
      <c r="D134" s="245" t="s">
        <v>199</v>
      </c>
      <c r="E134" s="252" t="s">
        <v>1</v>
      </c>
      <c r="F134" s="253" t="s">
        <v>671</v>
      </c>
      <c r="G134" s="251"/>
      <c r="H134" s="254">
        <v>342.69</v>
      </c>
      <c r="I134" s="255"/>
      <c r="J134" s="251"/>
      <c r="K134" s="251"/>
      <c r="L134" s="256"/>
      <c r="M134" s="257"/>
      <c r="N134" s="258"/>
      <c r="O134" s="258"/>
      <c r="P134" s="258"/>
      <c r="Q134" s="258"/>
      <c r="R134" s="258"/>
      <c r="S134" s="258"/>
      <c r="T134" s="25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0" t="s">
        <v>199</v>
      </c>
      <c r="AU134" s="260" t="s">
        <v>85</v>
      </c>
      <c r="AV134" s="13" t="s">
        <v>87</v>
      </c>
      <c r="AW134" s="13" t="s">
        <v>32</v>
      </c>
      <c r="AX134" s="13" t="s">
        <v>85</v>
      </c>
      <c r="AY134" s="260" t="s">
        <v>139</v>
      </c>
    </row>
    <row r="135" s="2" customFormat="1" ht="33" customHeight="1">
      <c r="A135" s="39"/>
      <c r="B135" s="40"/>
      <c r="C135" s="232" t="s">
        <v>167</v>
      </c>
      <c r="D135" s="232" t="s">
        <v>140</v>
      </c>
      <c r="E135" s="233" t="s">
        <v>208</v>
      </c>
      <c r="F135" s="234" t="s">
        <v>209</v>
      </c>
      <c r="G135" s="235" t="s">
        <v>175</v>
      </c>
      <c r="H135" s="236">
        <v>1841.6500000000001</v>
      </c>
      <c r="I135" s="237"/>
      <c r="J135" s="238">
        <f>ROUND(I135*H135,2)</f>
        <v>0</v>
      </c>
      <c r="K135" s="239"/>
      <c r="L135" s="42"/>
      <c r="M135" s="240" t="s">
        <v>1</v>
      </c>
      <c r="N135" s="241" t="s">
        <v>42</v>
      </c>
      <c r="O135" s="92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4" t="s">
        <v>144</v>
      </c>
      <c r="AT135" s="244" t="s">
        <v>140</v>
      </c>
      <c r="AU135" s="244" t="s">
        <v>85</v>
      </c>
      <c r="AY135" s="16" t="s">
        <v>139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6" t="s">
        <v>85</v>
      </c>
      <c r="BK135" s="144">
        <f>ROUND(I135*H135,2)</f>
        <v>0</v>
      </c>
      <c r="BL135" s="16" t="s">
        <v>144</v>
      </c>
      <c r="BM135" s="244" t="s">
        <v>672</v>
      </c>
    </row>
    <row r="136" s="2" customFormat="1">
      <c r="A136" s="39"/>
      <c r="B136" s="40"/>
      <c r="C136" s="41"/>
      <c r="D136" s="245" t="s">
        <v>146</v>
      </c>
      <c r="E136" s="41"/>
      <c r="F136" s="246" t="s">
        <v>211</v>
      </c>
      <c r="G136" s="41"/>
      <c r="H136" s="41"/>
      <c r="I136" s="247"/>
      <c r="J136" s="41"/>
      <c r="K136" s="41"/>
      <c r="L136" s="42"/>
      <c r="M136" s="248"/>
      <c r="N136" s="249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6" t="s">
        <v>146</v>
      </c>
      <c r="AU136" s="16" t="s">
        <v>85</v>
      </c>
    </row>
    <row r="137" s="2" customFormat="1" ht="33" customHeight="1">
      <c r="A137" s="39"/>
      <c r="B137" s="40"/>
      <c r="C137" s="232" t="s">
        <v>172</v>
      </c>
      <c r="D137" s="232" t="s">
        <v>140</v>
      </c>
      <c r="E137" s="233" t="s">
        <v>213</v>
      </c>
      <c r="F137" s="234" t="s">
        <v>214</v>
      </c>
      <c r="G137" s="235" t="s">
        <v>175</v>
      </c>
      <c r="H137" s="236">
        <v>29466.400000000001</v>
      </c>
      <c r="I137" s="237"/>
      <c r="J137" s="238">
        <f>ROUND(I137*H137,2)</f>
        <v>0</v>
      </c>
      <c r="K137" s="239"/>
      <c r="L137" s="42"/>
      <c r="M137" s="240" t="s">
        <v>1</v>
      </c>
      <c r="N137" s="241" t="s">
        <v>42</v>
      </c>
      <c r="O137" s="92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4" t="s">
        <v>144</v>
      </c>
      <c r="AT137" s="244" t="s">
        <v>140</v>
      </c>
      <c r="AU137" s="244" t="s">
        <v>85</v>
      </c>
      <c r="AY137" s="16" t="s">
        <v>139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6" t="s">
        <v>85</v>
      </c>
      <c r="BK137" s="144">
        <f>ROUND(I137*H137,2)</f>
        <v>0</v>
      </c>
      <c r="BL137" s="16" t="s">
        <v>144</v>
      </c>
      <c r="BM137" s="244" t="s">
        <v>673</v>
      </c>
    </row>
    <row r="138" s="2" customFormat="1">
      <c r="A138" s="39"/>
      <c r="B138" s="40"/>
      <c r="C138" s="41"/>
      <c r="D138" s="245" t="s">
        <v>146</v>
      </c>
      <c r="E138" s="41"/>
      <c r="F138" s="246" t="s">
        <v>216</v>
      </c>
      <c r="G138" s="41"/>
      <c r="H138" s="41"/>
      <c r="I138" s="247"/>
      <c r="J138" s="41"/>
      <c r="K138" s="41"/>
      <c r="L138" s="42"/>
      <c r="M138" s="248"/>
      <c r="N138" s="249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6" t="s">
        <v>146</v>
      </c>
      <c r="AU138" s="16" t="s">
        <v>85</v>
      </c>
    </row>
    <row r="139" s="13" customFormat="1">
      <c r="A139" s="13"/>
      <c r="B139" s="250"/>
      <c r="C139" s="251"/>
      <c r="D139" s="245" t="s">
        <v>199</v>
      </c>
      <c r="E139" s="252" t="s">
        <v>1</v>
      </c>
      <c r="F139" s="253" t="s">
        <v>674</v>
      </c>
      <c r="G139" s="251"/>
      <c r="H139" s="254">
        <v>29466.400000000001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0" t="s">
        <v>199</v>
      </c>
      <c r="AU139" s="260" t="s">
        <v>85</v>
      </c>
      <c r="AV139" s="13" t="s">
        <v>87</v>
      </c>
      <c r="AW139" s="13" t="s">
        <v>32</v>
      </c>
      <c r="AX139" s="13" t="s">
        <v>85</v>
      </c>
      <c r="AY139" s="260" t="s">
        <v>139</v>
      </c>
    </row>
    <row r="140" s="2" customFormat="1" ht="21.75" customHeight="1">
      <c r="A140" s="39"/>
      <c r="B140" s="40"/>
      <c r="C140" s="232" t="s">
        <v>178</v>
      </c>
      <c r="D140" s="232" t="s">
        <v>140</v>
      </c>
      <c r="E140" s="233" t="s">
        <v>218</v>
      </c>
      <c r="F140" s="234" t="s">
        <v>219</v>
      </c>
      <c r="G140" s="235" t="s">
        <v>175</v>
      </c>
      <c r="H140" s="236">
        <v>2257.1399999999999</v>
      </c>
      <c r="I140" s="237"/>
      <c r="J140" s="238">
        <f>ROUND(I140*H140,2)</f>
        <v>0</v>
      </c>
      <c r="K140" s="239"/>
      <c r="L140" s="42"/>
      <c r="M140" s="240" t="s">
        <v>1</v>
      </c>
      <c r="N140" s="241" t="s">
        <v>42</v>
      </c>
      <c r="O140" s="92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4" t="s">
        <v>144</v>
      </c>
      <c r="AT140" s="244" t="s">
        <v>140</v>
      </c>
      <c r="AU140" s="244" t="s">
        <v>85</v>
      </c>
      <c r="AY140" s="16" t="s">
        <v>139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6" t="s">
        <v>85</v>
      </c>
      <c r="BK140" s="144">
        <f>ROUND(I140*H140,2)</f>
        <v>0</v>
      </c>
      <c r="BL140" s="16" t="s">
        <v>144</v>
      </c>
      <c r="BM140" s="244" t="s">
        <v>675</v>
      </c>
    </row>
    <row r="141" s="2" customFormat="1">
      <c r="A141" s="39"/>
      <c r="B141" s="40"/>
      <c r="C141" s="41"/>
      <c r="D141" s="245" t="s">
        <v>146</v>
      </c>
      <c r="E141" s="41"/>
      <c r="F141" s="246" t="s">
        <v>221</v>
      </c>
      <c r="G141" s="41"/>
      <c r="H141" s="41"/>
      <c r="I141" s="247"/>
      <c r="J141" s="41"/>
      <c r="K141" s="41"/>
      <c r="L141" s="42"/>
      <c r="M141" s="248"/>
      <c r="N141" s="249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6" t="s">
        <v>146</v>
      </c>
      <c r="AU141" s="16" t="s">
        <v>85</v>
      </c>
    </row>
    <row r="142" s="2" customFormat="1" ht="33" customHeight="1">
      <c r="A142" s="39"/>
      <c r="B142" s="40"/>
      <c r="C142" s="232" t="s">
        <v>183</v>
      </c>
      <c r="D142" s="232" t="s">
        <v>140</v>
      </c>
      <c r="E142" s="233" t="s">
        <v>676</v>
      </c>
      <c r="F142" s="234" t="s">
        <v>677</v>
      </c>
      <c r="G142" s="235" t="s">
        <v>175</v>
      </c>
      <c r="H142" s="236">
        <v>348</v>
      </c>
      <c r="I142" s="237"/>
      <c r="J142" s="238">
        <f>ROUND(I142*H142,2)</f>
        <v>0</v>
      </c>
      <c r="K142" s="239"/>
      <c r="L142" s="42"/>
      <c r="M142" s="240" t="s">
        <v>1</v>
      </c>
      <c r="N142" s="241" t="s">
        <v>42</v>
      </c>
      <c r="O142" s="92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4" t="s">
        <v>144</v>
      </c>
      <c r="AT142" s="244" t="s">
        <v>140</v>
      </c>
      <c r="AU142" s="244" t="s">
        <v>85</v>
      </c>
      <c r="AY142" s="16" t="s">
        <v>139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6" t="s">
        <v>85</v>
      </c>
      <c r="BK142" s="144">
        <f>ROUND(I142*H142,2)</f>
        <v>0</v>
      </c>
      <c r="BL142" s="16" t="s">
        <v>144</v>
      </c>
      <c r="BM142" s="244" t="s">
        <v>678</v>
      </c>
    </row>
    <row r="143" s="2" customFormat="1">
      <c r="A143" s="39"/>
      <c r="B143" s="40"/>
      <c r="C143" s="41"/>
      <c r="D143" s="245" t="s">
        <v>146</v>
      </c>
      <c r="E143" s="41"/>
      <c r="F143" s="246" t="s">
        <v>679</v>
      </c>
      <c r="G143" s="41"/>
      <c r="H143" s="41"/>
      <c r="I143" s="247"/>
      <c r="J143" s="41"/>
      <c r="K143" s="41"/>
      <c r="L143" s="42"/>
      <c r="M143" s="248"/>
      <c r="N143" s="249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6" t="s">
        <v>146</v>
      </c>
      <c r="AU143" s="16" t="s">
        <v>85</v>
      </c>
    </row>
    <row r="144" s="2" customFormat="1" ht="21.75" customHeight="1">
      <c r="A144" s="39"/>
      <c r="B144" s="40"/>
      <c r="C144" s="232" t="s">
        <v>189</v>
      </c>
      <c r="D144" s="232" t="s">
        <v>140</v>
      </c>
      <c r="E144" s="233" t="s">
        <v>223</v>
      </c>
      <c r="F144" s="234" t="s">
        <v>224</v>
      </c>
      <c r="G144" s="235" t="s">
        <v>225</v>
      </c>
      <c r="H144" s="236">
        <v>3130.8049999999998</v>
      </c>
      <c r="I144" s="237"/>
      <c r="J144" s="238">
        <f>ROUND(I144*H144,2)</f>
        <v>0</v>
      </c>
      <c r="K144" s="239"/>
      <c r="L144" s="42"/>
      <c r="M144" s="240" t="s">
        <v>1</v>
      </c>
      <c r="N144" s="241" t="s">
        <v>42</v>
      </c>
      <c r="O144" s="92"/>
      <c r="P144" s="242">
        <f>O144*H144</f>
        <v>0</v>
      </c>
      <c r="Q144" s="242">
        <v>0</v>
      </c>
      <c r="R144" s="242">
        <f>Q144*H144</f>
        <v>0</v>
      </c>
      <c r="S144" s="242">
        <v>0</v>
      </c>
      <c r="T144" s="24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4" t="s">
        <v>144</v>
      </c>
      <c r="AT144" s="244" t="s">
        <v>140</v>
      </c>
      <c r="AU144" s="244" t="s">
        <v>85</v>
      </c>
      <c r="AY144" s="16" t="s">
        <v>139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6" t="s">
        <v>85</v>
      </c>
      <c r="BK144" s="144">
        <f>ROUND(I144*H144,2)</f>
        <v>0</v>
      </c>
      <c r="BL144" s="16" t="s">
        <v>144</v>
      </c>
      <c r="BM144" s="244" t="s">
        <v>680</v>
      </c>
    </row>
    <row r="145" s="2" customFormat="1">
      <c r="A145" s="39"/>
      <c r="B145" s="40"/>
      <c r="C145" s="41"/>
      <c r="D145" s="245" t="s">
        <v>146</v>
      </c>
      <c r="E145" s="41"/>
      <c r="F145" s="246" t="s">
        <v>227</v>
      </c>
      <c r="G145" s="41"/>
      <c r="H145" s="41"/>
      <c r="I145" s="247"/>
      <c r="J145" s="41"/>
      <c r="K145" s="41"/>
      <c r="L145" s="42"/>
      <c r="M145" s="248"/>
      <c r="N145" s="249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6" t="s">
        <v>146</v>
      </c>
      <c r="AU145" s="16" t="s">
        <v>85</v>
      </c>
    </row>
    <row r="146" s="13" customFormat="1">
      <c r="A146" s="13"/>
      <c r="B146" s="250"/>
      <c r="C146" s="251"/>
      <c r="D146" s="245" t="s">
        <v>199</v>
      </c>
      <c r="E146" s="252" t="s">
        <v>1</v>
      </c>
      <c r="F146" s="253" t="s">
        <v>681</v>
      </c>
      <c r="G146" s="251"/>
      <c r="H146" s="254">
        <v>3130.8049999999998</v>
      </c>
      <c r="I146" s="255"/>
      <c r="J146" s="251"/>
      <c r="K146" s="251"/>
      <c r="L146" s="256"/>
      <c r="M146" s="257"/>
      <c r="N146" s="258"/>
      <c r="O146" s="258"/>
      <c r="P146" s="258"/>
      <c r="Q146" s="258"/>
      <c r="R146" s="258"/>
      <c r="S146" s="258"/>
      <c r="T146" s="25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0" t="s">
        <v>199</v>
      </c>
      <c r="AU146" s="260" t="s">
        <v>85</v>
      </c>
      <c r="AV146" s="13" t="s">
        <v>87</v>
      </c>
      <c r="AW146" s="13" t="s">
        <v>32</v>
      </c>
      <c r="AX146" s="13" t="s">
        <v>85</v>
      </c>
      <c r="AY146" s="260" t="s">
        <v>139</v>
      </c>
    </row>
    <row r="147" s="2" customFormat="1" ht="16.5" customHeight="1">
      <c r="A147" s="39"/>
      <c r="B147" s="40"/>
      <c r="C147" s="232" t="s">
        <v>194</v>
      </c>
      <c r="D147" s="232" t="s">
        <v>140</v>
      </c>
      <c r="E147" s="233" t="s">
        <v>230</v>
      </c>
      <c r="F147" s="234" t="s">
        <v>231</v>
      </c>
      <c r="G147" s="235" t="s">
        <v>175</v>
      </c>
      <c r="H147" s="236">
        <v>1841.6500000000001</v>
      </c>
      <c r="I147" s="237"/>
      <c r="J147" s="238">
        <f>ROUND(I147*H147,2)</f>
        <v>0</v>
      </c>
      <c r="K147" s="239"/>
      <c r="L147" s="42"/>
      <c r="M147" s="240" t="s">
        <v>1</v>
      </c>
      <c r="N147" s="241" t="s">
        <v>42</v>
      </c>
      <c r="O147" s="92"/>
      <c r="P147" s="242">
        <f>O147*H147</f>
        <v>0</v>
      </c>
      <c r="Q147" s="242">
        <v>0</v>
      </c>
      <c r="R147" s="242">
        <f>Q147*H147</f>
        <v>0</v>
      </c>
      <c r="S147" s="242">
        <v>0</v>
      </c>
      <c r="T147" s="24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4" t="s">
        <v>144</v>
      </c>
      <c r="AT147" s="244" t="s">
        <v>140</v>
      </c>
      <c r="AU147" s="244" t="s">
        <v>85</v>
      </c>
      <c r="AY147" s="16" t="s">
        <v>139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6" t="s">
        <v>85</v>
      </c>
      <c r="BK147" s="144">
        <f>ROUND(I147*H147,2)</f>
        <v>0</v>
      </c>
      <c r="BL147" s="16" t="s">
        <v>144</v>
      </c>
      <c r="BM147" s="244" t="s">
        <v>682</v>
      </c>
    </row>
    <row r="148" s="2" customFormat="1">
      <c r="A148" s="39"/>
      <c r="B148" s="40"/>
      <c r="C148" s="41"/>
      <c r="D148" s="245" t="s">
        <v>146</v>
      </c>
      <c r="E148" s="41"/>
      <c r="F148" s="246" t="s">
        <v>233</v>
      </c>
      <c r="G148" s="41"/>
      <c r="H148" s="41"/>
      <c r="I148" s="247"/>
      <c r="J148" s="41"/>
      <c r="K148" s="41"/>
      <c r="L148" s="42"/>
      <c r="M148" s="248"/>
      <c r="N148" s="249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6" t="s">
        <v>146</v>
      </c>
      <c r="AU148" s="16" t="s">
        <v>85</v>
      </c>
    </row>
    <row r="149" s="2" customFormat="1" ht="21.75" customHeight="1">
      <c r="A149" s="39"/>
      <c r="B149" s="40"/>
      <c r="C149" s="232" t="s">
        <v>201</v>
      </c>
      <c r="D149" s="232" t="s">
        <v>140</v>
      </c>
      <c r="E149" s="233" t="s">
        <v>235</v>
      </c>
      <c r="F149" s="234" t="s">
        <v>236</v>
      </c>
      <c r="G149" s="235" t="s">
        <v>175</v>
      </c>
      <c r="H149" s="236">
        <v>67.489999999999995</v>
      </c>
      <c r="I149" s="237"/>
      <c r="J149" s="238">
        <f>ROUND(I149*H149,2)</f>
        <v>0</v>
      </c>
      <c r="K149" s="239"/>
      <c r="L149" s="42"/>
      <c r="M149" s="240" t="s">
        <v>1</v>
      </c>
      <c r="N149" s="241" t="s">
        <v>42</v>
      </c>
      <c r="O149" s="92"/>
      <c r="P149" s="242">
        <f>O149*H149</f>
        <v>0</v>
      </c>
      <c r="Q149" s="242">
        <v>0</v>
      </c>
      <c r="R149" s="242">
        <f>Q149*H149</f>
        <v>0</v>
      </c>
      <c r="S149" s="242">
        <v>0</v>
      </c>
      <c r="T149" s="24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4" t="s">
        <v>144</v>
      </c>
      <c r="AT149" s="244" t="s">
        <v>140</v>
      </c>
      <c r="AU149" s="244" t="s">
        <v>85</v>
      </c>
      <c r="AY149" s="16" t="s">
        <v>139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6" t="s">
        <v>85</v>
      </c>
      <c r="BK149" s="144">
        <f>ROUND(I149*H149,2)</f>
        <v>0</v>
      </c>
      <c r="BL149" s="16" t="s">
        <v>144</v>
      </c>
      <c r="BM149" s="244" t="s">
        <v>683</v>
      </c>
    </row>
    <row r="150" s="2" customFormat="1">
      <c r="A150" s="39"/>
      <c r="B150" s="40"/>
      <c r="C150" s="41"/>
      <c r="D150" s="245" t="s">
        <v>146</v>
      </c>
      <c r="E150" s="41"/>
      <c r="F150" s="246" t="s">
        <v>238</v>
      </c>
      <c r="G150" s="41"/>
      <c r="H150" s="41"/>
      <c r="I150" s="247"/>
      <c r="J150" s="41"/>
      <c r="K150" s="41"/>
      <c r="L150" s="42"/>
      <c r="M150" s="248"/>
      <c r="N150" s="249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6" t="s">
        <v>146</v>
      </c>
      <c r="AU150" s="16" t="s">
        <v>85</v>
      </c>
    </row>
    <row r="151" s="2" customFormat="1" ht="21.75" customHeight="1">
      <c r="A151" s="39"/>
      <c r="B151" s="40"/>
      <c r="C151" s="232" t="s">
        <v>207</v>
      </c>
      <c r="D151" s="232" t="s">
        <v>140</v>
      </c>
      <c r="E151" s="233" t="s">
        <v>240</v>
      </c>
      <c r="F151" s="234" t="s">
        <v>241</v>
      </c>
      <c r="G151" s="235" t="s">
        <v>164</v>
      </c>
      <c r="H151" s="236">
        <v>6036.1099999999997</v>
      </c>
      <c r="I151" s="237"/>
      <c r="J151" s="238">
        <f>ROUND(I151*H151,2)</f>
        <v>0</v>
      </c>
      <c r="K151" s="239"/>
      <c r="L151" s="42"/>
      <c r="M151" s="240" t="s">
        <v>1</v>
      </c>
      <c r="N151" s="241" t="s">
        <v>42</v>
      </c>
      <c r="O151" s="92"/>
      <c r="P151" s="242">
        <f>O151*H151</f>
        <v>0</v>
      </c>
      <c r="Q151" s="242">
        <v>0</v>
      </c>
      <c r="R151" s="242">
        <f>Q151*H151</f>
        <v>0</v>
      </c>
      <c r="S151" s="242">
        <v>0</v>
      </c>
      <c r="T151" s="24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4" t="s">
        <v>186</v>
      </c>
      <c r="AT151" s="244" t="s">
        <v>140</v>
      </c>
      <c r="AU151" s="244" t="s">
        <v>85</v>
      </c>
      <c r="AY151" s="16" t="s">
        <v>139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6" t="s">
        <v>85</v>
      </c>
      <c r="BK151" s="144">
        <f>ROUND(I151*H151,2)</f>
        <v>0</v>
      </c>
      <c r="BL151" s="16" t="s">
        <v>186</v>
      </c>
      <c r="BM151" s="244" t="s">
        <v>684</v>
      </c>
    </row>
    <row r="152" s="2" customFormat="1">
      <c r="A152" s="39"/>
      <c r="B152" s="40"/>
      <c r="C152" s="41"/>
      <c r="D152" s="245" t="s">
        <v>146</v>
      </c>
      <c r="E152" s="41"/>
      <c r="F152" s="246" t="s">
        <v>243</v>
      </c>
      <c r="G152" s="41"/>
      <c r="H152" s="41"/>
      <c r="I152" s="247"/>
      <c r="J152" s="41"/>
      <c r="K152" s="41"/>
      <c r="L152" s="42"/>
      <c r="M152" s="248"/>
      <c r="N152" s="249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6" t="s">
        <v>146</v>
      </c>
      <c r="AU152" s="16" t="s">
        <v>85</v>
      </c>
    </row>
    <row r="153" s="2" customFormat="1" ht="16.5" customHeight="1">
      <c r="A153" s="39"/>
      <c r="B153" s="40"/>
      <c r="C153" s="261" t="s">
        <v>212</v>
      </c>
      <c r="D153" s="261" t="s">
        <v>245</v>
      </c>
      <c r="E153" s="262" t="s">
        <v>246</v>
      </c>
      <c r="F153" s="263" t="s">
        <v>247</v>
      </c>
      <c r="G153" s="264" t="s">
        <v>248</v>
      </c>
      <c r="H153" s="265">
        <v>211.26400000000001</v>
      </c>
      <c r="I153" s="266"/>
      <c r="J153" s="267">
        <f>ROUND(I153*H153,2)</f>
        <v>0</v>
      </c>
      <c r="K153" s="268"/>
      <c r="L153" s="269"/>
      <c r="M153" s="270" t="s">
        <v>1</v>
      </c>
      <c r="N153" s="271" t="s">
        <v>42</v>
      </c>
      <c r="O153" s="92"/>
      <c r="P153" s="242">
        <f>O153*H153</f>
        <v>0</v>
      </c>
      <c r="Q153" s="242">
        <v>0.001</v>
      </c>
      <c r="R153" s="242">
        <f>Q153*H153</f>
        <v>0.21126400000000001</v>
      </c>
      <c r="S153" s="242">
        <v>0</v>
      </c>
      <c r="T153" s="24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4" t="s">
        <v>186</v>
      </c>
      <c r="AT153" s="244" t="s">
        <v>245</v>
      </c>
      <c r="AU153" s="244" t="s">
        <v>85</v>
      </c>
      <c r="AY153" s="16" t="s">
        <v>139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6" t="s">
        <v>85</v>
      </c>
      <c r="BK153" s="144">
        <f>ROUND(I153*H153,2)</f>
        <v>0</v>
      </c>
      <c r="BL153" s="16" t="s">
        <v>186</v>
      </c>
      <c r="BM153" s="244" t="s">
        <v>685</v>
      </c>
    </row>
    <row r="154" s="2" customFormat="1">
      <c r="A154" s="39"/>
      <c r="B154" s="40"/>
      <c r="C154" s="41"/>
      <c r="D154" s="245" t="s">
        <v>146</v>
      </c>
      <c r="E154" s="41"/>
      <c r="F154" s="246" t="s">
        <v>247</v>
      </c>
      <c r="G154" s="41"/>
      <c r="H154" s="41"/>
      <c r="I154" s="247"/>
      <c r="J154" s="41"/>
      <c r="K154" s="41"/>
      <c r="L154" s="42"/>
      <c r="M154" s="248"/>
      <c r="N154" s="249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6" t="s">
        <v>146</v>
      </c>
      <c r="AU154" s="16" t="s">
        <v>85</v>
      </c>
    </row>
    <row r="155" s="13" customFormat="1">
      <c r="A155" s="13"/>
      <c r="B155" s="250"/>
      <c r="C155" s="251"/>
      <c r="D155" s="245" t="s">
        <v>199</v>
      </c>
      <c r="E155" s="252" t="s">
        <v>1</v>
      </c>
      <c r="F155" s="253" t="s">
        <v>686</v>
      </c>
      <c r="G155" s="251"/>
      <c r="H155" s="254">
        <v>211.26400000000001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0" t="s">
        <v>199</v>
      </c>
      <c r="AU155" s="260" t="s">
        <v>85</v>
      </c>
      <c r="AV155" s="13" t="s">
        <v>87</v>
      </c>
      <c r="AW155" s="13" t="s">
        <v>32</v>
      </c>
      <c r="AX155" s="13" t="s">
        <v>85</v>
      </c>
      <c r="AY155" s="260" t="s">
        <v>139</v>
      </c>
    </row>
    <row r="156" s="2" customFormat="1" ht="21.75" customHeight="1">
      <c r="A156" s="39"/>
      <c r="B156" s="40"/>
      <c r="C156" s="232" t="s">
        <v>8</v>
      </c>
      <c r="D156" s="232" t="s">
        <v>140</v>
      </c>
      <c r="E156" s="233" t="s">
        <v>251</v>
      </c>
      <c r="F156" s="234" t="s">
        <v>252</v>
      </c>
      <c r="G156" s="235" t="s">
        <v>164</v>
      </c>
      <c r="H156" s="236">
        <v>8376.6399999999994</v>
      </c>
      <c r="I156" s="237"/>
      <c r="J156" s="238">
        <f>ROUND(I156*H156,2)</f>
        <v>0</v>
      </c>
      <c r="K156" s="239"/>
      <c r="L156" s="42"/>
      <c r="M156" s="240" t="s">
        <v>1</v>
      </c>
      <c r="N156" s="241" t="s">
        <v>42</v>
      </c>
      <c r="O156" s="92"/>
      <c r="P156" s="242">
        <f>O156*H156</f>
        <v>0</v>
      </c>
      <c r="Q156" s="242">
        <v>0</v>
      </c>
      <c r="R156" s="242">
        <f>Q156*H156</f>
        <v>0</v>
      </c>
      <c r="S156" s="242">
        <v>0</v>
      </c>
      <c r="T156" s="24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4" t="s">
        <v>144</v>
      </c>
      <c r="AT156" s="244" t="s">
        <v>140</v>
      </c>
      <c r="AU156" s="244" t="s">
        <v>85</v>
      </c>
      <c r="AY156" s="16" t="s">
        <v>139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6" t="s">
        <v>85</v>
      </c>
      <c r="BK156" s="144">
        <f>ROUND(I156*H156,2)</f>
        <v>0</v>
      </c>
      <c r="BL156" s="16" t="s">
        <v>144</v>
      </c>
      <c r="BM156" s="244" t="s">
        <v>687</v>
      </c>
    </row>
    <row r="157" s="2" customFormat="1">
      <c r="A157" s="39"/>
      <c r="B157" s="40"/>
      <c r="C157" s="41"/>
      <c r="D157" s="245" t="s">
        <v>146</v>
      </c>
      <c r="E157" s="41"/>
      <c r="F157" s="246" t="s">
        <v>254</v>
      </c>
      <c r="G157" s="41"/>
      <c r="H157" s="41"/>
      <c r="I157" s="247"/>
      <c r="J157" s="41"/>
      <c r="K157" s="41"/>
      <c r="L157" s="42"/>
      <c r="M157" s="248"/>
      <c r="N157" s="249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6" t="s">
        <v>146</v>
      </c>
      <c r="AU157" s="16" t="s">
        <v>85</v>
      </c>
    </row>
    <row r="158" s="2" customFormat="1" ht="21.75" customHeight="1">
      <c r="A158" s="39"/>
      <c r="B158" s="40"/>
      <c r="C158" s="232" t="s">
        <v>222</v>
      </c>
      <c r="D158" s="232" t="s">
        <v>140</v>
      </c>
      <c r="E158" s="233" t="s">
        <v>256</v>
      </c>
      <c r="F158" s="234" t="s">
        <v>257</v>
      </c>
      <c r="G158" s="235" t="s">
        <v>164</v>
      </c>
      <c r="H158" s="236">
        <v>3566.9000000000001</v>
      </c>
      <c r="I158" s="237"/>
      <c r="J158" s="238">
        <f>ROUND(I158*H158,2)</f>
        <v>0</v>
      </c>
      <c r="K158" s="239"/>
      <c r="L158" s="42"/>
      <c r="M158" s="240" t="s">
        <v>1</v>
      </c>
      <c r="N158" s="241" t="s">
        <v>42</v>
      </c>
      <c r="O158" s="92"/>
      <c r="P158" s="242">
        <f>O158*H158</f>
        <v>0</v>
      </c>
      <c r="Q158" s="242">
        <v>0</v>
      </c>
      <c r="R158" s="242">
        <f>Q158*H158</f>
        <v>0</v>
      </c>
      <c r="S158" s="242">
        <v>0</v>
      </c>
      <c r="T158" s="24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4" t="s">
        <v>144</v>
      </c>
      <c r="AT158" s="244" t="s">
        <v>140</v>
      </c>
      <c r="AU158" s="244" t="s">
        <v>85</v>
      </c>
      <c r="AY158" s="16" t="s">
        <v>139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6" t="s">
        <v>85</v>
      </c>
      <c r="BK158" s="144">
        <f>ROUND(I158*H158,2)</f>
        <v>0</v>
      </c>
      <c r="BL158" s="16" t="s">
        <v>144</v>
      </c>
      <c r="BM158" s="244" t="s">
        <v>688</v>
      </c>
    </row>
    <row r="159" s="2" customFormat="1">
      <c r="A159" s="39"/>
      <c r="B159" s="40"/>
      <c r="C159" s="41"/>
      <c r="D159" s="245" t="s">
        <v>146</v>
      </c>
      <c r="E159" s="41"/>
      <c r="F159" s="246" t="s">
        <v>259</v>
      </c>
      <c r="G159" s="41"/>
      <c r="H159" s="41"/>
      <c r="I159" s="247"/>
      <c r="J159" s="41"/>
      <c r="K159" s="41"/>
      <c r="L159" s="42"/>
      <c r="M159" s="248"/>
      <c r="N159" s="249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6" t="s">
        <v>146</v>
      </c>
      <c r="AU159" s="16" t="s">
        <v>85</v>
      </c>
    </row>
    <row r="160" s="2" customFormat="1" ht="16.5" customHeight="1">
      <c r="A160" s="39"/>
      <c r="B160" s="40"/>
      <c r="C160" s="232" t="s">
        <v>229</v>
      </c>
      <c r="D160" s="232" t="s">
        <v>140</v>
      </c>
      <c r="E160" s="233" t="s">
        <v>261</v>
      </c>
      <c r="F160" s="234" t="s">
        <v>262</v>
      </c>
      <c r="G160" s="235" t="s">
        <v>164</v>
      </c>
      <c r="H160" s="236">
        <v>1028.71</v>
      </c>
      <c r="I160" s="237"/>
      <c r="J160" s="238">
        <f>ROUND(I160*H160,2)</f>
        <v>0</v>
      </c>
      <c r="K160" s="239"/>
      <c r="L160" s="42"/>
      <c r="M160" s="240" t="s">
        <v>1</v>
      </c>
      <c r="N160" s="241" t="s">
        <v>42</v>
      </c>
      <c r="O160" s="92"/>
      <c r="P160" s="242">
        <f>O160*H160</f>
        <v>0</v>
      </c>
      <c r="Q160" s="242">
        <v>0</v>
      </c>
      <c r="R160" s="242">
        <f>Q160*H160</f>
        <v>0</v>
      </c>
      <c r="S160" s="242">
        <v>0</v>
      </c>
      <c r="T160" s="24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4" t="s">
        <v>144</v>
      </c>
      <c r="AT160" s="244" t="s">
        <v>140</v>
      </c>
      <c r="AU160" s="244" t="s">
        <v>85</v>
      </c>
      <c r="AY160" s="16" t="s">
        <v>139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6" t="s">
        <v>85</v>
      </c>
      <c r="BK160" s="144">
        <f>ROUND(I160*H160,2)</f>
        <v>0</v>
      </c>
      <c r="BL160" s="16" t="s">
        <v>144</v>
      </c>
      <c r="BM160" s="244" t="s">
        <v>689</v>
      </c>
    </row>
    <row r="161" s="2" customFormat="1">
      <c r="A161" s="39"/>
      <c r="B161" s="40"/>
      <c r="C161" s="41"/>
      <c r="D161" s="245" t="s">
        <v>146</v>
      </c>
      <c r="E161" s="41"/>
      <c r="F161" s="246" t="s">
        <v>264</v>
      </c>
      <c r="G161" s="41"/>
      <c r="H161" s="41"/>
      <c r="I161" s="247"/>
      <c r="J161" s="41"/>
      <c r="K161" s="41"/>
      <c r="L161" s="42"/>
      <c r="M161" s="248"/>
      <c r="N161" s="249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6" t="s">
        <v>146</v>
      </c>
      <c r="AU161" s="16" t="s">
        <v>85</v>
      </c>
    </row>
    <row r="162" s="2" customFormat="1" ht="21.75" customHeight="1">
      <c r="A162" s="39"/>
      <c r="B162" s="40"/>
      <c r="C162" s="232" t="s">
        <v>234</v>
      </c>
      <c r="D162" s="232" t="s">
        <v>140</v>
      </c>
      <c r="E162" s="233" t="s">
        <v>266</v>
      </c>
      <c r="F162" s="234" t="s">
        <v>267</v>
      </c>
      <c r="G162" s="235" t="s">
        <v>164</v>
      </c>
      <c r="H162" s="236">
        <v>7749.5600000000004</v>
      </c>
      <c r="I162" s="237"/>
      <c r="J162" s="238">
        <f>ROUND(I162*H162,2)</f>
        <v>0</v>
      </c>
      <c r="K162" s="239"/>
      <c r="L162" s="42"/>
      <c r="M162" s="240" t="s">
        <v>1</v>
      </c>
      <c r="N162" s="241" t="s">
        <v>42</v>
      </c>
      <c r="O162" s="92"/>
      <c r="P162" s="242">
        <f>O162*H162</f>
        <v>0</v>
      </c>
      <c r="Q162" s="242">
        <v>0</v>
      </c>
      <c r="R162" s="242">
        <f>Q162*H162</f>
        <v>0</v>
      </c>
      <c r="S162" s="242">
        <v>0</v>
      </c>
      <c r="T162" s="24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4" t="s">
        <v>144</v>
      </c>
      <c r="AT162" s="244" t="s">
        <v>140</v>
      </c>
      <c r="AU162" s="244" t="s">
        <v>85</v>
      </c>
      <c r="AY162" s="16" t="s">
        <v>139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6" t="s">
        <v>85</v>
      </c>
      <c r="BK162" s="144">
        <f>ROUND(I162*H162,2)</f>
        <v>0</v>
      </c>
      <c r="BL162" s="16" t="s">
        <v>144</v>
      </c>
      <c r="BM162" s="244" t="s">
        <v>690</v>
      </c>
    </row>
    <row r="163" s="2" customFormat="1">
      <c r="A163" s="39"/>
      <c r="B163" s="40"/>
      <c r="C163" s="41"/>
      <c r="D163" s="245" t="s">
        <v>146</v>
      </c>
      <c r="E163" s="41"/>
      <c r="F163" s="246" t="s">
        <v>269</v>
      </c>
      <c r="G163" s="41"/>
      <c r="H163" s="41"/>
      <c r="I163" s="247"/>
      <c r="J163" s="41"/>
      <c r="K163" s="41"/>
      <c r="L163" s="42"/>
      <c r="M163" s="248"/>
      <c r="N163" s="249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6" t="s">
        <v>146</v>
      </c>
      <c r="AU163" s="16" t="s">
        <v>85</v>
      </c>
    </row>
    <row r="164" s="2" customFormat="1" ht="21.75" customHeight="1">
      <c r="A164" s="39"/>
      <c r="B164" s="40"/>
      <c r="C164" s="232" t="s">
        <v>239</v>
      </c>
      <c r="D164" s="232" t="s">
        <v>140</v>
      </c>
      <c r="E164" s="233" t="s">
        <v>574</v>
      </c>
      <c r="F164" s="234" t="s">
        <v>575</v>
      </c>
      <c r="G164" s="235" t="s">
        <v>143</v>
      </c>
      <c r="H164" s="236">
        <v>22</v>
      </c>
      <c r="I164" s="237"/>
      <c r="J164" s="238">
        <f>ROUND(I164*H164,2)</f>
        <v>0</v>
      </c>
      <c r="K164" s="239"/>
      <c r="L164" s="42"/>
      <c r="M164" s="240" t="s">
        <v>1</v>
      </c>
      <c r="N164" s="241" t="s">
        <v>42</v>
      </c>
      <c r="O164" s="92"/>
      <c r="P164" s="242">
        <f>O164*H164</f>
        <v>0</v>
      </c>
      <c r="Q164" s="242">
        <v>0</v>
      </c>
      <c r="R164" s="242">
        <f>Q164*H164</f>
        <v>0</v>
      </c>
      <c r="S164" s="242">
        <v>0</v>
      </c>
      <c r="T164" s="24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4" t="s">
        <v>144</v>
      </c>
      <c r="AT164" s="244" t="s">
        <v>140</v>
      </c>
      <c r="AU164" s="244" t="s">
        <v>85</v>
      </c>
      <c r="AY164" s="16" t="s">
        <v>139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6" t="s">
        <v>85</v>
      </c>
      <c r="BK164" s="144">
        <f>ROUND(I164*H164,2)</f>
        <v>0</v>
      </c>
      <c r="BL164" s="16" t="s">
        <v>144</v>
      </c>
      <c r="BM164" s="244" t="s">
        <v>691</v>
      </c>
    </row>
    <row r="165" s="2" customFormat="1">
      <c r="A165" s="39"/>
      <c r="B165" s="40"/>
      <c r="C165" s="41"/>
      <c r="D165" s="245" t="s">
        <v>146</v>
      </c>
      <c r="E165" s="41"/>
      <c r="F165" s="246" t="s">
        <v>577</v>
      </c>
      <c r="G165" s="41"/>
      <c r="H165" s="41"/>
      <c r="I165" s="247"/>
      <c r="J165" s="41"/>
      <c r="K165" s="41"/>
      <c r="L165" s="42"/>
      <c r="M165" s="248"/>
      <c r="N165" s="249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6" t="s">
        <v>146</v>
      </c>
      <c r="AU165" s="16" t="s">
        <v>85</v>
      </c>
    </row>
    <row r="166" s="2" customFormat="1" ht="21.75" customHeight="1">
      <c r="A166" s="39"/>
      <c r="B166" s="40"/>
      <c r="C166" s="232" t="s">
        <v>244</v>
      </c>
      <c r="D166" s="232" t="s">
        <v>140</v>
      </c>
      <c r="E166" s="233" t="s">
        <v>578</v>
      </c>
      <c r="F166" s="234" t="s">
        <v>579</v>
      </c>
      <c r="G166" s="235" t="s">
        <v>143</v>
      </c>
      <c r="H166" s="236">
        <v>22</v>
      </c>
      <c r="I166" s="237"/>
      <c r="J166" s="238">
        <f>ROUND(I166*H166,2)</f>
        <v>0</v>
      </c>
      <c r="K166" s="239"/>
      <c r="L166" s="42"/>
      <c r="M166" s="240" t="s">
        <v>1</v>
      </c>
      <c r="N166" s="241" t="s">
        <v>42</v>
      </c>
      <c r="O166" s="92"/>
      <c r="P166" s="242">
        <f>O166*H166</f>
        <v>0</v>
      </c>
      <c r="Q166" s="242">
        <v>0</v>
      </c>
      <c r="R166" s="242">
        <f>Q166*H166</f>
        <v>0</v>
      </c>
      <c r="S166" s="242">
        <v>0</v>
      </c>
      <c r="T166" s="24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4" t="s">
        <v>144</v>
      </c>
      <c r="AT166" s="244" t="s">
        <v>140</v>
      </c>
      <c r="AU166" s="244" t="s">
        <v>85</v>
      </c>
      <c r="AY166" s="16" t="s">
        <v>139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6" t="s">
        <v>85</v>
      </c>
      <c r="BK166" s="144">
        <f>ROUND(I166*H166,2)</f>
        <v>0</v>
      </c>
      <c r="BL166" s="16" t="s">
        <v>144</v>
      </c>
      <c r="BM166" s="244" t="s">
        <v>692</v>
      </c>
    </row>
    <row r="167" s="2" customFormat="1">
      <c r="A167" s="39"/>
      <c r="B167" s="40"/>
      <c r="C167" s="41"/>
      <c r="D167" s="245" t="s">
        <v>146</v>
      </c>
      <c r="E167" s="41"/>
      <c r="F167" s="246" t="s">
        <v>581</v>
      </c>
      <c r="G167" s="41"/>
      <c r="H167" s="41"/>
      <c r="I167" s="247"/>
      <c r="J167" s="41"/>
      <c r="K167" s="41"/>
      <c r="L167" s="42"/>
      <c r="M167" s="248"/>
      <c r="N167" s="249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6" t="s">
        <v>146</v>
      </c>
      <c r="AU167" s="16" t="s">
        <v>85</v>
      </c>
    </row>
    <row r="168" s="2" customFormat="1" ht="16.5" customHeight="1">
      <c r="A168" s="39"/>
      <c r="B168" s="40"/>
      <c r="C168" s="261" t="s">
        <v>7</v>
      </c>
      <c r="D168" s="261" t="s">
        <v>245</v>
      </c>
      <c r="E168" s="262" t="s">
        <v>582</v>
      </c>
      <c r="F168" s="263" t="s">
        <v>583</v>
      </c>
      <c r="G168" s="264" t="s">
        <v>143</v>
      </c>
      <c r="H168" s="265">
        <v>22</v>
      </c>
      <c r="I168" s="266"/>
      <c r="J168" s="267">
        <f>ROUND(I168*H168,2)</f>
        <v>0</v>
      </c>
      <c r="K168" s="268"/>
      <c r="L168" s="269"/>
      <c r="M168" s="270" t="s">
        <v>1</v>
      </c>
      <c r="N168" s="271" t="s">
        <v>42</v>
      </c>
      <c r="O168" s="92"/>
      <c r="P168" s="242">
        <f>O168*H168</f>
        <v>0</v>
      </c>
      <c r="Q168" s="242">
        <v>0.0050000000000000001</v>
      </c>
      <c r="R168" s="242">
        <f>Q168*H168</f>
        <v>0.11</v>
      </c>
      <c r="S168" s="242">
        <v>0</v>
      </c>
      <c r="T168" s="24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4" t="s">
        <v>178</v>
      </c>
      <c r="AT168" s="244" t="s">
        <v>245</v>
      </c>
      <c r="AU168" s="244" t="s">
        <v>85</v>
      </c>
      <c r="AY168" s="16" t="s">
        <v>139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6" t="s">
        <v>85</v>
      </c>
      <c r="BK168" s="144">
        <f>ROUND(I168*H168,2)</f>
        <v>0</v>
      </c>
      <c r="BL168" s="16" t="s">
        <v>144</v>
      </c>
      <c r="BM168" s="244" t="s">
        <v>693</v>
      </c>
    </row>
    <row r="169" s="2" customFormat="1">
      <c r="A169" s="39"/>
      <c r="B169" s="40"/>
      <c r="C169" s="41"/>
      <c r="D169" s="245" t="s">
        <v>146</v>
      </c>
      <c r="E169" s="41"/>
      <c r="F169" s="246" t="s">
        <v>583</v>
      </c>
      <c r="G169" s="41"/>
      <c r="H169" s="41"/>
      <c r="I169" s="247"/>
      <c r="J169" s="41"/>
      <c r="K169" s="41"/>
      <c r="L169" s="42"/>
      <c r="M169" s="248"/>
      <c r="N169" s="249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6" t="s">
        <v>146</v>
      </c>
      <c r="AU169" s="16" t="s">
        <v>85</v>
      </c>
    </row>
    <row r="170" s="2" customFormat="1" ht="21.75" customHeight="1">
      <c r="A170" s="39"/>
      <c r="B170" s="40"/>
      <c r="C170" s="232" t="s">
        <v>255</v>
      </c>
      <c r="D170" s="232" t="s">
        <v>140</v>
      </c>
      <c r="E170" s="233" t="s">
        <v>585</v>
      </c>
      <c r="F170" s="234" t="s">
        <v>586</v>
      </c>
      <c r="G170" s="235" t="s">
        <v>143</v>
      </c>
      <c r="H170" s="236">
        <v>22</v>
      </c>
      <c r="I170" s="237"/>
      <c r="J170" s="238">
        <f>ROUND(I170*H170,2)</f>
        <v>0</v>
      </c>
      <c r="K170" s="239"/>
      <c r="L170" s="42"/>
      <c r="M170" s="240" t="s">
        <v>1</v>
      </c>
      <c r="N170" s="241" t="s">
        <v>42</v>
      </c>
      <c r="O170" s="92"/>
      <c r="P170" s="242">
        <f>O170*H170</f>
        <v>0</v>
      </c>
      <c r="Q170" s="242">
        <v>0.0020799999999999998</v>
      </c>
      <c r="R170" s="242">
        <f>Q170*H170</f>
        <v>0.045759999999999995</v>
      </c>
      <c r="S170" s="242">
        <v>0</v>
      </c>
      <c r="T170" s="24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4" t="s">
        <v>144</v>
      </c>
      <c r="AT170" s="244" t="s">
        <v>140</v>
      </c>
      <c r="AU170" s="244" t="s">
        <v>85</v>
      </c>
      <c r="AY170" s="16" t="s">
        <v>139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6" t="s">
        <v>85</v>
      </c>
      <c r="BK170" s="144">
        <f>ROUND(I170*H170,2)</f>
        <v>0</v>
      </c>
      <c r="BL170" s="16" t="s">
        <v>144</v>
      </c>
      <c r="BM170" s="244" t="s">
        <v>694</v>
      </c>
    </row>
    <row r="171" s="2" customFormat="1">
      <c r="A171" s="39"/>
      <c r="B171" s="40"/>
      <c r="C171" s="41"/>
      <c r="D171" s="245" t="s">
        <v>146</v>
      </c>
      <c r="E171" s="41"/>
      <c r="F171" s="246" t="s">
        <v>588</v>
      </c>
      <c r="G171" s="41"/>
      <c r="H171" s="41"/>
      <c r="I171" s="247"/>
      <c r="J171" s="41"/>
      <c r="K171" s="41"/>
      <c r="L171" s="42"/>
      <c r="M171" s="248"/>
      <c r="N171" s="249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6" t="s">
        <v>146</v>
      </c>
      <c r="AU171" s="16" t="s">
        <v>85</v>
      </c>
    </row>
    <row r="172" s="2" customFormat="1" ht="21.75" customHeight="1">
      <c r="A172" s="39"/>
      <c r="B172" s="40"/>
      <c r="C172" s="232" t="s">
        <v>260</v>
      </c>
      <c r="D172" s="232" t="s">
        <v>140</v>
      </c>
      <c r="E172" s="233" t="s">
        <v>589</v>
      </c>
      <c r="F172" s="234" t="s">
        <v>590</v>
      </c>
      <c r="G172" s="235" t="s">
        <v>143</v>
      </c>
      <c r="H172" s="236">
        <v>22</v>
      </c>
      <c r="I172" s="237"/>
      <c r="J172" s="238">
        <f>ROUND(I172*H172,2)</f>
        <v>0</v>
      </c>
      <c r="K172" s="239"/>
      <c r="L172" s="42"/>
      <c r="M172" s="240" t="s">
        <v>1</v>
      </c>
      <c r="N172" s="241" t="s">
        <v>42</v>
      </c>
      <c r="O172" s="92"/>
      <c r="P172" s="242">
        <f>O172*H172</f>
        <v>0</v>
      </c>
      <c r="Q172" s="242">
        <v>0</v>
      </c>
      <c r="R172" s="242">
        <f>Q172*H172</f>
        <v>0</v>
      </c>
      <c r="S172" s="242">
        <v>0</v>
      </c>
      <c r="T172" s="24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4" t="s">
        <v>144</v>
      </c>
      <c r="AT172" s="244" t="s">
        <v>140</v>
      </c>
      <c r="AU172" s="244" t="s">
        <v>85</v>
      </c>
      <c r="AY172" s="16" t="s">
        <v>139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6" t="s">
        <v>85</v>
      </c>
      <c r="BK172" s="144">
        <f>ROUND(I172*H172,2)</f>
        <v>0</v>
      </c>
      <c r="BL172" s="16" t="s">
        <v>144</v>
      </c>
      <c r="BM172" s="244" t="s">
        <v>695</v>
      </c>
    </row>
    <row r="173" s="2" customFormat="1">
      <c r="A173" s="39"/>
      <c r="B173" s="40"/>
      <c r="C173" s="41"/>
      <c r="D173" s="245" t="s">
        <v>146</v>
      </c>
      <c r="E173" s="41"/>
      <c r="F173" s="246" t="s">
        <v>592</v>
      </c>
      <c r="G173" s="41"/>
      <c r="H173" s="41"/>
      <c r="I173" s="247"/>
      <c r="J173" s="41"/>
      <c r="K173" s="41"/>
      <c r="L173" s="42"/>
      <c r="M173" s="248"/>
      <c r="N173" s="249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6" t="s">
        <v>146</v>
      </c>
      <c r="AU173" s="16" t="s">
        <v>85</v>
      </c>
    </row>
    <row r="174" s="2" customFormat="1" ht="21.75" customHeight="1">
      <c r="A174" s="39"/>
      <c r="B174" s="40"/>
      <c r="C174" s="232" t="s">
        <v>265</v>
      </c>
      <c r="D174" s="232" t="s">
        <v>140</v>
      </c>
      <c r="E174" s="233" t="s">
        <v>596</v>
      </c>
      <c r="F174" s="234" t="s">
        <v>597</v>
      </c>
      <c r="G174" s="235" t="s">
        <v>164</v>
      </c>
      <c r="H174" s="236">
        <v>5.5</v>
      </c>
      <c r="I174" s="237"/>
      <c r="J174" s="238">
        <f>ROUND(I174*H174,2)</f>
        <v>0</v>
      </c>
      <c r="K174" s="239"/>
      <c r="L174" s="42"/>
      <c r="M174" s="240" t="s">
        <v>1</v>
      </c>
      <c r="N174" s="241" t="s">
        <v>42</v>
      </c>
      <c r="O174" s="92"/>
      <c r="P174" s="242">
        <f>O174*H174</f>
        <v>0</v>
      </c>
      <c r="Q174" s="242">
        <v>0</v>
      </c>
      <c r="R174" s="242">
        <f>Q174*H174</f>
        <v>0</v>
      </c>
      <c r="S174" s="242">
        <v>0</v>
      </c>
      <c r="T174" s="24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4" t="s">
        <v>144</v>
      </c>
      <c r="AT174" s="244" t="s">
        <v>140</v>
      </c>
      <c r="AU174" s="244" t="s">
        <v>85</v>
      </c>
      <c r="AY174" s="16" t="s">
        <v>139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6" t="s">
        <v>85</v>
      </c>
      <c r="BK174" s="144">
        <f>ROUND(I174*H174,2)</f>
        <v>0</v>
      </c>
      <c r="BL174" s="16" t="s">
        <v>144</v>
      </c>
      <c r="BM174" s="244" t="s">
        <v>696</v>
      </c>
    </row>
    <row r="175" s="2" customFormat="1">
      <c r="A175" s="39"/>
      <c r="B175" s="40"/>
      <c r="C175" s="41"/>
      <c r="D175" s="245" t="s">
        <v>146</v>
      </c>
      <c r="E175" s="41"/>
      <c r="F175" s="246" t="s">
        <v>599</v>
      </c>
      <c r="G175" s="41"/>
      <c r="H175" s="41"/>
      <c r="I175" s="247"/>
      <c r="J175" s="41"/>
      <c r="K175" s="41"/>
      <c r="L175" s="42"/>
      <c r="M175" s="248"/>
      <c r="N175" s="249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6" t="s">
        <v>146</v>
      </c>
      <c r="AU175" s="16" t="s">
        <v>85</v>
      </c>
    </row>
    <row r="176" s="2" customFormat="1" ht="16.5" customHeight="1">
      <c r="A176" s="39"/>
      <c r="B176" s="40"/>
      <c r="C176" s="261" t="s">
        <v>271</v>
      </c>
      <c r="D176" s="261" t="s">
        <v>245</v>
      </c>
      <c r="E176" s="262" t="s">
        <v>600</v>
      </c>
      <c r="F176" s="263" t="s">
        <v>601</v>
      </c>
      <c r="G176" s="264" t="s">
        <v>175</v>
      </c>
      <c r="H176" s="265">
        <v>0.55000000000000004</v>
      </c>
      <c r="I176" s="266"/>
      <c r="J176" s="267">
        <f>ROUND(I176*H176,2)</f>
        <v>0</v>
      </c>
      <c r="K176" s="268"/>
      <c r="L176" s="269"/>
      <c r="M176" s="270" t="s">
        <v>1</v>
      </c>
      <c r="N176" s="271" t="s">
        <v>42</v>
      </c>
      <c r="O176" s="92"/>
      <c r="P176" s="242">
        <f>O176*H176</f>
        <v>0</v>
      </c>
      <c r="Q176" s="242">
        <v>0.20000000000000001</v>
      </c>
      <c r="R176" s="242">
        <f>Q176*H176</f>
        <v>0.11000000000000001</v>
      </c>
      <c r="S176" s="242">
        <v>0</v>
      </c>
      <c r="T176" s="24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4" t="s">
        <v>178</v>
      </c>
      <c r="AT176" s="244" t="s">
        <v>245</v>
      </c>
      <c r="AU176" s="244" t="s">
        <v>85</v>
      </c>
      <c r="AY176" s="16" t="s">
        <v>139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6" t="s">
        <v>85</v>
      </c>
      <c r="BK176" s="144">
        <f>ROUND(I176*H176,2)</f>
        <v>0</v>
      </c>
      <c r="BL176" s="16" t="s">
        <v>144</v>
      </c>
      <c r="BM176" s="244" t="s">
        <v>697</v>
      </c>
    </row>
    <row r="177" s="2" customFormat="1">
      <c r="A177" s="39"/>
      <c r="B177" s="40"/>
      <c r="C177" s="41"/>
      <c r="D177" s="245" t="s">
        <v>146</v>
      </c>
      <c r="E177" s="41"/>
      <c r="F177" s="246" t="s">
        <v>601</v>
      </c>
      <c r="G177" s="41"/>
      <c r="H177" s="41"/>
      <c r="I177" s="247"/>
      <c r="J177" s="41"/>
      <c r="K177" s="41"/>
      <c r="L177" s="42"/>
      <c r="M177" s="248"/>
      <c r="N177" s="249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6" t="s">
        <v>146</v>
      </c>
      <c r="AU177" s="16" t="s">
        <v>85</v>
      </c>
    </row>
    <row r="178" s="13" customFormat="1">
      <c r="A178" s="13"/>
      <c r="B178" s="250"/>
      <c r="C178" s="251"/>
      <c r="D178" s="245" t="s">
        <v>199</v>
      </c>
      <c r="E178" s="252" t="s">
        <v>1</v>
      </c>
      <c r="F178" s="253" t="s">
        <v>698</v>
      </c>
      <c r="G178" s="251"/>
      <c r="H178" s="254">
        <v>0.55000000000000004</v>
      </c>
      <c r="I178" s="255"/>
      <c r="J178" s="251"/>
      <c r="K178" s="251"/>
      <c r="L178" s="256"/>
      <c r="M178" s="257"/>
      <c r="N178" s="258"/>
      <c r="O178" s="258"/>
      <c r="P178" s="258"/>
      <c r="Q178" s="258"/>
      <c r="R178" s="258"/>
      <c r="S178" s="258"/>
      <c r="T178" s="25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0" t="s">
        <v>199</v>
      </c>
      <c r="AU178" s="260" t="s">
        <v>85</v>
      </c>
      <c r="AV178" s="13" t="s">
        <v>87</v>
      </c>
      <c r="AW178" s="13" t="s">
        <v>32</v>
      </c>
      <c r="AX178" s="13" t="s">
        <v>85</v>
      </c>
      <c r="AY178" s="260" t="s">
        <v>139</v>
      </c>
    </row>
    <row r="179" s="2" customFormat="1" ht="16.5" customHeight="1">
      <c r="A179" s="39"/>
      <c r="B179" s="40"/>
      <c r="C179" s="232" t="s">
        <v>276</v>
      </c>
      <c r="D179" s="232" t="s">
        <v>140</v>
      </c>
      <c r="E179" s="233" t="s">
        <v>603</v>
      </c>
      <c r="F179" s="234" t="s">
        <v>604</v>
      </c>
      <c r="G179" s="235" t="s">
        <v>175</v>
      </c>
      <c r="H179" s="236">
        <v>0.22</v>
      </c>
      <c r="I179" s="237"/>
      <c r="J179" s="238">
        <f>ROUND(I179*H179,2)</f>
        <v>0</v>
      </c>
      <c r="K179" s="239"/>
      <c r="L179" s="42"/>
      <c r="M179" s="240" t="s">
        <v>1</v>
      </c>
      <c r="N179" s="241" t="s">
        <v>42</v>
      </c>
      <c r="O179" s="92"/>
      <c r="P179" s="242">
        <f>O179*H179</f>
        <v>0</v>
      </c>
      <c r="Q179" s="242">
        <v>0</v>
      </c>
      <c r="R179" s="242">
        <f>Q179*H179</f>
        <v>0</v>
      </c>
      <c r="S179" s="242">
        <v>0</v>
      </c>
      <c r="T179" s="24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4" t="s">
        <v>144</v>
      </c>
      <c r="AT179" s="244" t="s">
        <v>140</v>
      </c>
      <c r="AU179" s="244" t="s">
        <v>85</v>
      </c>
      <c r="AY179" s="16" t="s">
        <v>139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6" t="s">
        <v>85</v>
      </c>
      <c r="BK179" s="144">
        <f>ROUND(I179*H179,2)</f>
        <v>0</v>
      </c>
      <c r="BL179" s="16" t="s">
        <v>144</v>
      </c>
      <c r="BM179" s="244" t="s">
        <v>699</v>
      </c>
    </row>
    <row r="180" s="2" customFormat="1">
      <c r="A180" s="39"/>
      <c r="B180" s="40"/>
      <c r="C180" s="41"/>
      <c r="D180" s="245" t="s">
        <v>146</v>
      </c>
      <c r="E180" s="41"/>
      <c r="F180" s="246" t="s">
        <v>606</v>
      </c>
      <c r="G180" s="41"/>
      <c r="H180" s="41"/>
      <c r="I180" s="247"/>
      <c r="J180" s="41"/>
      <c r="K180" s="41"/>
      <c r="L180" s="42"/>
      <c r="M180" s="248"/>
      <c r="N180" s="249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6" t="s">
        <v>146</v>
      </c>
      <c r="AU180" s="16" t="s">
        <v>85</v>
      </c>
    </row>
    <row r="181" s="2" customFormat="1" ht="21.75" customHeight="1">
      <c r="A181" s="39"/>
      <c r="B181" s="40"/>
      <c r="C181" s="232" t="s">
        <v>281</v>
      </c>
      <c r="D181" s="232" t="s">
        <v>140</v>
      </c>
      <c r="E181" s="233" t="s">
        <v>607</v>
      </c>
      <c r="F181" s="234" t="s">
        <v>608</v>
      </c>
      <c r="G181" s="235" t="s">
        <v>175</v>
      </c>
      <c r="H181" s="236">
        <v>0.22</v>
      </c>
      <c r="I181" s="237"/>
      <c r="J181" s="238">
        <f>ROUND(I181*H181,2)</f>
        <v>0</v>
      </c>
      <c r="K181" s="239"/>
      <c r="L181" s="42"/>
      <c r="M181" s="240" t="s">
        <v>1</v>
      </c>
      <c r="N181" s="241" t="s">
        <v>42</v>
      </c>
      <c r="O181" s="92"/>
      <c r="P181" s="242">
        <f>O181*H181</f>
        <v>0</v>
      </c>
      <c r="Q181" s="242">
        <v>0</v>
      </c>
      <c r="R181" s="242">
        <f>Q181*H181</f>
        <v>0</v>
      </c>
      <c r="S181" s="242">
        <v>0</v>
      </c>
      <c r="T181" s="24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4" t="s">
        <v>144</v>
      </c>
      <c r="AT181" s="244" t="s">
        <v>140</v>
      </c>
      <c r="AU181" s="244" t="s">
        <v>85</v>
      </c>
      <c r="AY181" s="16" t="s">
        <v>139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6" t="s">
        <v>85</v>
      </c>
      <c r="BK181" s="144">
        <f>ROUND(I181*H181,2)</f>
        <v>0</v>
      </c>
      <c r="BL181" s="16" t="s">
        <v>144</v>
      </c>
      <c r="BM181" s="244" t="s">
        <v>700</v>
      </c>
    </row>
    <row r="182" s="2" customFormat="1">
      <c r="A182" s="39"/>
      <c r="B182" s="40"/>
      <c r="C182" s="41"/>
      <c r="D182" s="245" t="s">
        <v>146</v>
      </c>
      <c r="E182" s="41"/>
      <c r="F182" s="246" t="s">
        <v>610</v>
      </c>
      <c r="G182" s="41"/>
      <c r="H182" s="41"/>
      <c r="I182" s="247"/>
      <c r="J182" s="41"/>
      <c r="K182" s="41"/>
      <c r="L182" s="42"/>
      <c r="M182" s="248"/>
      <c r="N182" s="249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6" t="s">
        <v>146</v>
      </c>
      <c r="AU182" s="16" t="s">
        <v>85</v>
      </c>
    </row>
    <row r="183" s="2" customFormat="1" ht="21.75" customHeight="1">
      <c r="A183" s="39"/>
      <c r="B183" s="40"/>
      <c r="C183" s="232" t="s">
        <v>287</v>
      </c>
      <c r="D183" s="232" t="s">
        <v>140</v>
      </c>
      <c r="E183" s="233" t="s">
        <v>611</v>
      </c>
      <c r="F183" s="234" t="s">
        <v>612</v>
      </c>
      <c r="G183" s="235" t="s">
        <v>175</v>
      </c>
      <c r="H183" s="236">
        <v>1.1000000000000001</v>
      </c>
      <c r="I183" s="237"/>
      <c r="J183" s="238">
        <f>ROUND(I183*H183,2)</f>
        <v>0</v>
      </c>
      <c r="K183" s="239"/>
      <c r="L183" s="42"/>
      <c r="M183" s="240" t="s">
        <v>1</v>
      </c>
      <c r="N183" s="241" t="s">
        <v>42</v>
      </c>
      <c r="O183" s="92"/>
      <c r="P183" s="242">
        <f>O183*H183</f>
        <v>0</v>
      </c>
      <c r="Q183" s="242">
        <v>0</v>
      </c>
      <c r="R183" s="242">
        <f>Q183*H183</f>
        <v>0</v>
      </c>
      <c r="S183" s="242">
        <v>0</v>
      </c>
      <c r="T183" s="24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4" t="s">
        <v>144</v>
      </c>
      <c r="AT183" s="244" t="s">
        <v>140</v>
      </c>
      <c r="AU183" s="244" t="s">
        <v>85</v>
      </c>
      <c r="AY183" s="16" t="s">
        <v>139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6" t="s">
        <v>85</v>
      </c>
      <c r="BK183" s="144">
        <f>ROUND(I183*H183,2)</f>
        <v>0</v>
      </c>
      <c r="BL183" s="16" t="s">
        <v>144</v>
      </c>
      <c r="BM183" s="244" t="s">
        <v>701</v>
      </c>
    </row>
    <row r="184" s="2" customFormat="1">
      <c r="A184" s="39"/>
      <c r="B184" s="40"/>
      <c r="C184" s="41"/>
      <c r="D184" s="245" t="s">
        <v>146</v>
      </c>
      <c r="E184" s="41"/>
      <c r="F184" s="246" t="s">
        <v>614</v>
      </c>
      <c r="G184" s="41"/>
      <c r="H184" s="41"/>
      <c r="I184" s="247"/>
      <c r="J184" s="41"/>
      <c r="K184" s="41"/>
      <c r="L184" s="42"/>
      <c r="M184" s="248"/>
      <c r="N184" s="249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6" t="s">
        <v>146</v>
      </c>
      <c r="AU184" s="16" t="s">
        <v>85</v>
      </c>
    </row>
    <row r="185" s="13" customFormat="1">
      <c r="A185" s="13"/>
      <c r="B185" s="250"/>
      <c r="C185" s="251"/>
      <c r="D185" s="245" t="s">
        <v>199</v>
      </c>
      <c r="E185" s="252" t="s">
        <v>1</v>
      </c>
      <c r="F185" s="253" t="s">
        <v>702</v>
      </c>
      <c r="G185" s="251"/>
      <c r="H185" s="254">
        <v>1.1000000000000001</v>
      </c>
      <c r="I185" s="255"/>
      <c r="J185" s="251"/>
      <c r="K185" s="251"/>
      <c r="L185" s="256"/>
      <c r="M185" s="257"/>
      <c r="N185" s="258"/>
      <c r="O185" s="258"/>
      <c r="P185" s="258"/>
      <c r="Q185" s="258"/>
      <c r="R185" s="258"/>
      <c r="S185" s="258"/>
      <c r="T185" s="25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0" t="s">
        <v>199</v>
      </c>
      <c r="AU185" s="260" t="s">
        <v>85</v>
      </c>
      <c r="AV185" s="13" t="s">
        <v>87</v>
      </c>
      <c r="AW185" s="13" t="s">
        <v>32</v>
      </c>
      <c r="AX185" s="13" t="s">
        <v>85</v>
      </c>
      <c r="AY185" s="260" t="s">
        <v>139</v>
      </c>
    </row>
    <row r="186" s="2" customFormat="1" ht="21.75" customHeight="1">
      <c r="A186" s="39"/>
      <c r="B186" s="40"/>
      <c r="C186" s="261" t="s">
        <v>292</v>
      </c>
      <c r="D186" s="261" t="s">
        <v>245</v>
      </c>
      <c r="E186" s="262" t="s">
        <v>593</v>
      </c>
      <c r="F186" s="263" t="s">
        <v>594</v>
      </c>
      <c r="G186" s="264" t="s">
        <v>143</v>
      </c>
      <c r="H186" s="265">
        <v>44</v>
      </c>
      <c r="I186" s="266"/>
      <c r="J186" s="267">
        <f>ROUND(I186*H186,2)</f>
        <v>0</v>
      </c>
      <c r="K186" s="268"/>
      <c r="L186" s="269"/>
      <c r="M186" s="270" t="s">
        <v>1</v>
      </c>
      <c r="N186" s="271" t="s">
        <v>42</v>
      </c>
      <c r="O186" s="92"/>
      <c r="P186" s="242">
        <f>O186*H186</f>
        <v>0</v>
      </c>
      <c r="Q186" s="242">
        <v>0.0047200000000000002</v>
      </c>
      <c r="R186" s="242">
        <f>Q186*H186</f>
        <v>0.20768</v>
      </c>
      <c r="S186" s="242">
        <v>0</v>
      </c>
      <c r="T186" s="24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4" t="s">
        <v>178</v>
      </c>
      <c r="AT186" s="244" t="s">
        <v>245</v>
      </c>
      <c r="AU186" s="244" t="s">
        <v>85</v>
      </c>
      <c r="AY186" s="16" t="s">
        <v>139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6" t="s">
        <v>85</v>
      </c>
      <c r="BK186" s="144">
        <f>ROUND(I186*H186,2)</f>
        <v>0</v>
      </c>
      <c r="BL186" s="16" t="s">
        <v>144</v>
      </c>
      <c r="BM186" s="244" t="s">
        <v>703</v>
      </c>
    </row>
    <row r="187" s="2" customFormat="1">
      <c r="A187" s="39"/>
      <c r="B187" s="40"/>
      <c r="C187" s="41"/>
      <c r="D187" s="245" t="s">
        <v>146</v>
      </c>
      <c r="E187" s="41"/>
      <c r="F187" s="246" t="s">
        <v>594</v>
      </c>
      <c r="G187" s="41"/>
      <c r="H187" s="41"/>
      <c r="I187" s="247"/>
      <c r="J187" s="41"/>
      <c r="K187" s="41"/>
      <c r="L187" s="42"/>
      <c r="M187" s="248"/>
      <c r="N187" s="249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6" t="s">
        <v>146</v>
      </c>
      <c r="AU187" s="16" t="s">
        <v>85</v>
      </c>
    </row>
    <row r="188" s="12" customFormat="1" ht="25.92" customHeight="1">
      <c r="A188" s="12"/>
      <c r="B188" s="218"/>
      <c r="C188" s="219"/>
      <c r="D188" s="220" t="s">
        <v>76</v>
      </c>
      <c r="E188" s="221" t="s">
        <v>152</v>
      </c>
      <c r="F188" s="221" t="s">
        <v>270</v>
      </c>
      <c r="G188" s="219"/>
      <c r="H188" s="219"/>
      <c r="I188" s="222"/>
      <c r="J188" s="223">
        <f>BK188</f>
        <v>0</v>
      </c>
      <c r="K188" s="219"/>
      <c r="L188" s="224"/>
      <c r="M188" s="225"/>
      <c r="N188" s="226"/>
      <c r="O188" s="226"/>
      <c r="P188" s="227">
        <f>P189+SUM(P190:P195)</f>
        <v>0</v>
      </c>
      <c r="Q188" s="226"/>
      <c r="R188" s="227">
        <f>R189+SUM(R190:R195)</f>
        <v>354.81664817000001</v>
      </c>
      <c r="S188" s="226"/>
      <c r="T188" s="228">
        <f>T189+SUM(T190:T195)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9" t="s">
        <v>85</v>
      </c>
      <c r="AT188" s="230" t="s">
        <v>76</v>
      </c>
      <c r="AU188" s="230" t="s">
        <v>77</v>
      </c>
      <c r="AY188" s="229" t="s">
        <v>139</v>
      </c>
      <c r="BK188" s="231">
        <f>BK189+SUM(BK190:BK195)</f>
        <v>0</v>
      </c>
    </row>
    <row r="189" s="2" customFormat="1" ht="21.75" customHeight="1">
      <c r="A189" s="39"/>
      <c r="B189" s="40"/>
      <c r="C189" s="232" t="s">
        <v>297</v>
      </c>
      <c r="D189" s="232" t="s">
        <v>140</v>
      </c>
      <c r="E189" s="233" t="s">
        <v>272</v>
      </c>
      <c r="F189" s="234" t="s">
        <v>273</v>
      </c>
      <c r="G189" s="235" t="s">
        <v>175</v>
      </c>
      <c r="H189" s="236">
        <v>9.7590000000000003</v>
      </c>
      <c r="I189" s="237"/>
      <c r="J189" s="238">
        <f>ROUND(I189*H189,2)</f>
        <v>0</v>
      </c>
      <c r="K189" s="239"/>
      <c r="L189" s="42"/>
      <c r="M189" s="240" t="s">
        <v>1</v>
      </c>
      <c r="N189" s="241" t="s">
        <v>42</v>
      </c>
      <c r="O189" s="92"/>
      <c r="P189" s="242">
        <f>O189*H189</f>
        <v>0</v>
      </c>
      <c r="Q189" s="242">
        <v>2.8089400000000002</v>
      </c>
      <c r="R189" s="242">
        <f>Q189*H189</f>
        <v>27.412445460000004</v>
      </c>
      <c r="S189" s="242">
        <v>0</v>
      </c>
      <c r="T189" s="24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4" t="s">
        <v>144</v>
      </c>
      <c r="AT189" s="244" t="s">
        <v>140</v>
      </c>
      <c r="AU189" s="244" t="s">
        <v>85</v>
      </c>
      <c r="AY189" s="16" t="s">
        <v>139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6" t="s">
        <v>85</v>
      </c>
      <c r="BK189" s="144">
        <f>ROUND(I189*H189,2)</f>
        <v>0</v>
      </c>
      <c r="BL189" s="16" t="s">
        <v>144</v>
      </c>
      <c r="BM189" s="244" t="s">
        <v>704</v>
      </c>
    </row>
    <row r="190" s="2" customFormat="1">
      <c r="A190" s="39"/>
      <c r="B190" s="40"/>
      <c r="C190" s="41"/>
      <c r="D190" s="245" t="s">
        <v>146</v>
      </c>
      <c r="E190" s="41"/>
      <c r="F190" s="246" t="s">
        <v>275</v>
      </c>
      <c r="G190" s="41"/>
      <c r="H190" s="41"/>
      <c r="I190" s="247"/>
      <c r="J190" s="41"/>
      <c r="K190" s="41"/>
      <c r="L190" s="42"/>
      <c r="M190" s="248"/>
      <c r="N190" s="249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6" t="s">
        <v>146</v>
      </c>
      <c r="AU190" s="16" t="s">
        <v>85</v>
      </c>
    </row>
    <row r="191" s="2" customFormat="1" ht="21.75" customHeight="1">
      <c r="A191" s="39"/>
      <c r="B191" s="40"/>
      <c r="C191" s="232" t="s">
        <v>306</v>
      </c>
      <c r="D191" s="232" t="s">
        <v>140</v>
      </c>
      <c r="E191" s="233" t="s">
        <v>277</v>
      </c>
      <c r="F191" s="234" t="s">
        <v>278</v>
      </c>
      <c r="G191" s="235" t="s">
        <v>164</v>
      </c>
      <c r="H191" s="236">
        <v>178.40000000000001</v>
      </c>
      <c r="I191" s="237"/>
      <c r="J191" s="238">
        <f>ROUND(I191*H191,2)</f>
        <v>0</v>
      </c>
      <c r="K191" s="239"/>
      <c r="L191" s="42"/>
      <c r="M191" s="240" t="s">
        <v>1</v>
      </c>
      <c r="N191" s="241" t="s">
        <v>42</v>
      </c>
      <c r="O191" s="92"/>
      <c r="P191" s="242">
        <f>O191*H191</f>
        <v>0</v>
      </c>
      <c r="Q191" s="242">
        <v>0.00726</v>
      </c>
      <c r="R191" s="242">
        <f>Q191*H191</f>
        <v>1.2951840000000001</v>
      </c>
      <c r="S191" s="242">
        <v>0</v>
      </c>
      <c r="T191" s="24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4" t="s">
        <v>144</v>
      </c>
      <c r="AT191" s="244" t="s">
        <v>140</v>
      </c>
      <c r="AU191" s="244" t="s">
        <v>85</v>
      </c>
      <c r="AY191" s="16" t="s">
        <v>139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6" t="s">
        <v>85</v>
      </c>
      <c r="BK191" s="144">
        <f>ROUND(I191*H191,2)</f>
        <v>0</v>
      </c>
      <c r="BL191" s="16" t="s">
        <v>144</v>
      </c>
      <c r="BM191" s="244" t="s">
        <v>705</v>
      </c>
    </row>
    <row r="192" s="2" customFormat="1">
      <c r="A192" s="39"/>
      <c r="B192" s="40"/>
      <c r="C192" s="41"/>
      <c r="D192" s="245" t="s">
        <v>146</v>
      </c>
      <c r="E192" s="41"/>
      <c r="F192" s="246" t="s">
        <v>280</v>
      </c>
      <c r="G192" s="41"/>
      <c r="H192" s="41"/>
      <c r="I192" s="247"/>
      <c r="J192" s="41"/>
      <c r="K192" s="41"/>
      <c r="L192" s="42"/>
      <c r="M192" s="248"/>
      <c r="N192" s="249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6" t="s">
        <v>146</v>
      </c>
      <c r="AU192" s="16" t="s">
        <v>85</v>
      </c>
    </row>
    <row r="193" s="2" customFormat="1" ht="21.75" customHeight="1">
      <c r="A193" s="39"/>
      <c r="B193" s="40"/>
      <c r="C193" s="232" t="s">
        <v>311</v>
      </c>
      <c r="D193" s="232" t="s">
        <v>140</v>
      </c>
      <c r="E193" s="233" t="s">
        <v>282</v>
      </c>
      <c r="F193" s="234" t="s">
        <v>283</v>
      </c>
      <c r="G193" s="235" t="s">
        <v>164</v>
      </c>
      <c r="H193" s="236">
        <v>178.40000000000001</v>
      </c>
      <c r="I193" s="237"/>
      <c r="J193" s="238">
        <f>ROUND(I193*H193,2)</f>
        <v>0</v>
      </c>
      <c r="K193" s="239"/>
      <c r="L193" s="42"/>
      <c r="M193" s="240" t="s">
        <v>1</v>
      </c>
      <c r="N193" s="241" t="s">
        <v>42</v>
      </c>
      <c r="O193" s="92"/>
      <c r="P193" s="242">
        <f>O193*H193</f>
        <v>0</v>
      </c>
      <c r="Q193" s="242">
        <v>0.00085999999999999998</v>
      </c>
      <c r="R193" s="242">
        <f>Q193*H193</f>
        <v>0.15342400000000001</v>
      </c>
      <c r="S193" s="242">
        <v>0</v>
      </c>
      <c r="T193" s="24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4" t="s">
        <v>144</v>
      </c>
      <c r="AT193" s="244" t="s">
        <v>140</v>
      </c>
      <c r="AU193" s="244" t="s">
        <v>85</v>
      </c>
      <c r="AY193" s="16" t="s">
        <v>139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6" t="s">
        <v>85</v>
      </c>
      <c r="BK193" s="144">
        <f>ROUND(I193*H193,2)</f>
        <v>0</v>
      </c>
      <c r="BL193" s="16" t="s">
        <v>144</v>
      </c>
      <c r="BM193" s="244" t="s">
        <v>706</v>
      </c>
    </row>
    <row r="194" s="2" customFormat="1">
      <c r="A194" s="39"/>
      <c r="B194" s="40"/>
      <c r="C194" s="41"/>
      <c r="D194" s="245" t="s">
        <v>146</v>
      </c>
      <c r="E194" s="41"/>
      <c r="F194" s="246" t="s">
        <v>285</v>
      </c>
      <c r="G194" s="41"/>
      <c r="H194" s="41"/>
      <c r="I194" s="247"/>
      <c r="J194" s="41"/>
      <c r="K194" s="41"/>
      <c r="L194" s="42"/>
      <c r="M194" s="248"/>
      <c r="N194" s="249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6" t="s">
        <v>146</v>
      </c>
      <c r="AU194" s="16" t="s">
        <v>85</v>
      </c>
    </row>
    <row r="195" s="12" customFormat="1" ht="22.8" customHeight="1">
      <c r="A195" s="12"/>
      <c r="B195" s="218"/>
      <c r="C195" s="219"/>
      <c r="D195" s="220" t="s">
        <v>76</v>
      </c>
      <c r="E195" s="283" t="s">
        <v>144</v>
      </c>
      <c r="F195" s="283" t="s">
        <v>286</v>
      </c>
      <c r="G195" s="219"/>
      <c r="H195" s="219"/>
      <c r="I195" s="222"/>
      <c r="J195" s="284">
        <f>BK195</f>
        <v>0</v>
      </c>
      <c r="K195" s="219"/>
      <c r="L195" s="224"/>
      <c r="M195" s="225"/>
      <c r="N195" s="226"/>
      <c r="O195" s="226"/>
      <c r="P195" s="227">
        <f>SUM(P196:P220)</f>
        <v>0</v>
      </c>
      <c r="Q195" s="226"/>
      <c r="R195" s="227">
        <f>SUM(R196:R220)</f>
        <v>325.95559471000001</v>
      </c>
      <c r="S195" s="226"/>
      <c r="T195" s="228">
        <f>SUM(T196:T220)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29" t="s">
        <v>85</v>
      </c>
      <c r="AT195" s="230" t="s">
        <v>76</v>
      </c>
      <c r="AU195" s="230" t="s">
        <v>85</v>
      </c>
      <c r="AY195" s="229" t="s">
        <v>139</v>
      </c>
      <c r="BK195" s="231">
        <f>SUM(BK196:BK220)</f>
        <v>0</v>
      </c>
    </row>
    <row r="196" s="2" customFormat="1" ht="16.5" customHeight="1">
      <c r="A196" s="39"/>
      <c r="B196" s="40"/>
      <c r="C196" s="232" t="s">
        <v>317</v>
      </c>
      <c r="D196" s="232" t="s">
        <v>140</v>
      </c>
      <c r="E196" s="233" t="s">
        <v>619</v>
      </c>
      <c r="F196" s="234" t="s">
        <v>620</v>
      </c>
      <c r="G196" s="235" t="s">
        <v>175</v>
      </c>
      <c r="H196" s="236">
        <v>16.027999999999999</v>
      </c>
      <c r="I196" s="237"/>
      <c r="J196" s="238">
        <f>ROUND(I196*H196,2)</f>
        <v>0</v>
      </c>
      <c r="K196" s="239"/>
      <c r="L196" s="42"/>
      <c r="M196" s="240" t="s">
        <v>1</v>
      </c>
      <c r="N196" s="241" t="s">
        <v>42</v>
      </c>
      <c r="O196" s="92"/>
      <c r="P196" s="242">
        <f>O196*H196</f>
        <v>0</v>
      </c>
      <c r="Q196" s="242">
        <v>2.2563399999999998</v>
      </c>
      <c r="R196" s="242">
        <f>Q196*H196</f>
        <v>36.164617519999993</v>
      </c>
      <c r="S196" s="242">
        <v>0</v>
      </c>
      <c r="T196" s="24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4" t="s">
        <v>186</v>
      </c>
      <c r="AT196" s="244" t="s">
        <v>140</v>
      </c>
      <c r="AU196" s="244" t="s">
        <v>87</v>
      </c>
      <c r="AY196" s="16" t="s">
        <v>139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6" t="s">
        <v>85</v>
      </c>
      <c r="BK196" s="144">
        <f>ROUND(I196*H196,2)</f>
        <v>0</v>
      </c>
      <c r="BL196" s="16" t="s">
        <v>186</v>
      </c>
      <c r="BM196" s="244" t="s">
        <v>707</v>
      </c>
    </row>
    <row r="197" s="2" customFormat="1">
      <c r="A197" s="39"/>
      <c r="B197" s="40"/>
      <c r="C197" s="41"/>
      <c r="D197" s="245" t="s">
        <v>146</v>
      </c>
      <c r="E197" s="41"/>
      <c r="F197" s="246" t="s">
        <v>622</v>
      </c>
      <c r="G197" s="41"/>
      <c r="H197" s="41"/>
      <c r="I197" s="247"/>
      <c r="J197" s="41"/>
      <c r="K197" s="41"/>
      <c r="L197" s="42"/>
      <c r="M197" s="248"/>
      <c r="N197" s="249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6" t="s">
        <v>146</v>
      </c>
      <c r="AU197" s="16" t="s">
        <v>87</v>
      </c>
    </row>
    <row r="198" s="13" customFormat="1">
      <c r="A198" s="13"/>
      <c r="B198" s="250"/>
      <c r="C198" s="251"/>
      <c r="D198" s="245" t="s">
        <v>199</v>
      </c>
      <c r="E198" s="252" t="s">
        <v>1</v>
      </c>
      <c r="F198" s="253" t="s">
        <v>708</v>
      </c>
      <c r="G198" s="251"/>
      <c r="H198" s="254">
        <v>0.58799999999999997</v>
      </c>
      <c r="I198" s="255"/>
      <c r="J198" s="251"/>
      <c r="K198" s="251"/>
      <c r="L198" s="256"/>
      <c r="M198" s="257"/>
      <c r="N198" s="258"/>
      <c r="O198" s="258"/>
      <c r="P198" s="258"/>
      <c r="Q198" s="258"/>
      <c r="R198" s="258"/>
      <c r="S198" s="258"/>
      <c r="T198" s="25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0" t="s">
        <v>199</v>
      </c>
      <c r="AU198" s="260" t="s">
        <v>87</v>
      </c>
      <c r="AV198" s="13" t="s">
        <v>87</v>
      </c>
      <c r="AW198" s="13" t="s">
        <v>32</v>
      </c>
      <c r="AX198" s="13" t="s">
        <v>77</v>
      </c>
      <c r="AY198" s="260" t="s">
        <v>139</v>
      </c>
    </row>
    <row r="199" s="13" customFormat="1">
      <c r="A199" s="13"/>
      <c r="B199" s="250"/>
      <c r="C199" s="251"/>
      <c r="D199" s="245" t="s">
        <v>199</v>
      </c>
      <c r="E199" s="252" t="s">
        <v>1</v>
      </c>
      <c r="F199" s="253" t="s">
        <v>709</v>
      </c>
      <c r="G199" s="251"/>
      <c r="H199" s="254">
        <v>15.44</v>
      </c>
      <c r="I199" s="255"/>
      <c r="J199" s="251"/>
      <c r="K199" s="251"/>
      <c r="L199" s="256"/>
      <c r="M199" s="257"/>
      <c r="N199" s="258"/>
      <c r="O199" s="258"/>
      <c r="P199" s="258"/>
      <c r="Q199" s="258"/>
      <c r="R199" s="258"/>
      <c r="S199" s="258"/>
      <c r="T199" s="25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0" t="s">
        <v>199</v>
      </c>
      <c r="AU199" s="260" t="s">
        <v>87</v>
      </c>
      <c r="AV199" s="13" t="s">
        <v>87</v>
      </c>
      <c r="AW199" s="13" t="s">
        <v>32</v>
      </c>
      <c r="AX199" s="13" t="s">
        <v>77</v>
      </c>
      <c r="AY199" s="260" t="s">
        <v>139</v>
      </c>
    </row>
    <row r="200" s="14" customFormat="1">
      <c r="A200" s="14"/>
      <c r="B200" s="272"/>
      <c r="C200" s="273"/>
      <c r="D200" s="245" t="s">
        <v>199</v>
      </c>
      <c r="E200" s="274" t="s">
        <v>1</v>
      </c>
      <c r="F200" s="275" t="s">
        <v>305</v>
      </c>
      <c r="G200" s="273"/>
      <c r="H200" s="276">
        <v>16.027999999999999</v>
      </c>
      <c r="I200" s="277"/>
      <c r="J200" s="273"/>
      <c r="K200" s="273"/>
      <c r="L200" s="278"/>
      <c r="M200" s="279"/>
      <c r="N200" s="280"/>
      <c r="O200" s="280"/>
      <c r="P200" s="280"/>
      <c r="Q200" s="280"/>
      <c r="R200" s="280"/>
      <c r="S200" s="280"/>
      <c r="T200" s="28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82" t="s">
        <v>199</v>
      </c>
      <c r="AU200" s="282" t="s">
        <v>87</v>
      </c>
      <c r="AV200" s="14" t="s">
        <v>144</v>
      </c>
      <c r="AW200" s="14" t="s">
        <v>32</v>
      </c>
      <c r="AX200" s="14" t="s">
        <v>85</v>
      </c>
      <c r="AY200" s="282" t="s">
        <v>139</v>
      </c>
    </row>
    <row r="201" s="2" customFormat="1" ht="16.5" customHeight="1">
      <c r="A201" s="39"/>
      <c r="B201" s="40"/>
      <c r="C201" s="232" t="s">
        <v>322</v>
      </c>
      <c r="D201" s="232" t="s">
        <v>140</v>
      </c>
      <c r="E201" s="233" t="s">
        <v>288</v>
      </c>
      <c r="F201" s="234" t="s">
        <v>289</v>
      </c>
      <c r="G201" s="235" t="s">
        <v>175</v>
      </c>
      <c r="H201" s="236">
        <v>25.245000000000001</v>
      </c>
      <c r="I201" s="237"/>
      <c r="J201" s="238">
        <f>ROUND(I201*H201,2)</f>
        <v>0</v>
      </c>
      <c r="K201" s="239"/>
      <c r="L201" s="42"/>
      <c r="M201" s="240" t="s">
        <v>1</v>
      </c>
      <c r="N201" s="241" t="s">
        <v>42</v>
      </c>
      <c r="O201" s="92"/>
      <c r="P201" s="242">
        <f>O201*H201</f>
        <v>0</v>
      </c>
      <c r="Q201" s="242">
        <v>2.45329</v>
      </c>
      <c r="R201" s="242">
        <f>Q201*H201</f>
        <v>61.933306049999999</v>
      </c>
      <c r="S201" s="242">
        <v>0</v>
      </c>
      <c r="T201" s="24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4" t="s">
        <v>186</v>
      </c>
      <c r="AT201" s="244" t="s">
        <v>140</v>
      </c>
      <c r="AU201" s="244" t="s">
        <v>87</v>
      </c>
      <c r="AY201" s="16" t="s">
        <v>139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6" t="s">
        <v>85</v>
      </c>
      <c r="BK201" s="144">
        <f>ROUND(I201*H201,2)</f>
        <v>0</v>
      </c>
      <c r="BL201" s="16" t="s">
        <v>186</v>
      </c>
      <c r="BM201" s="244" t="s">
        <v>710</v>
      </c>
    </row>
    <row r="202" s="2" customFormat="1">
      <c r="A202" s="39"/>
      <c r="B202" s="40"/>
      <c r="C202" s="41"/>
      <c r="D202" s="245" t="s">
        <v>146</v>
      </c>
      <c r="E202" s="41"/>
      <c r="F202" s="246" t="s">
        <v>291</v>
      </c>
      <c r="G202" s="41"/>
      <c r="H202" s="41"/>
      <c r="I202" s="247"/>
      <c r="J202" s="41"/>
      <c r="K202" s="41"/>
      <c r="L202" s="42"/>
      <c r="M202" s="248"/>
      <c r="N202" s="249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6" t="s">
        <v>146</v>
      </c>
      <c r="AU202" s="16" t="s">
        <v>87</v>
      </c>
    </row>
    <row r="203" s="2" customFormat="1" ht="21.75" customHeight="1">
      <c r="A203" s="39"/>
      <c r="B203" s="40"/>
      <c r="C203" s="232" t="s">
        <v>327</v>
      </c>
      <c r="D203" s="232" t="s">
        <v>140</v>
      </c>
      <c r="E203" s="233" t="s">
        <v>293</v>
      </c>
      <c r="F203" s="234" t="s">
        <v>294</v>
      </c>
      <c r="G203" s="235" t="s">
        <v>225</v>
      </c>
      <c r="H203" s="236">
        <v>0.48199999999999998</v>
      </c>
      <c r="I203" s="237"/>
      <c r="J203" s="238">
        <f>ROUND(I203*H203,2)</f>
        <v>0</v>
      </c>
      <c r="K203" s="239"/>
      <c r="L203" s="42"/>
      <c r="M203" s="240" t="s">
        <v>1</v>
      </c>
      <c r="N203" s="241" t="s">
        <v>42</v>
      </c>
      <c r="O203" s="92"/>
      <c r="P203" s="242">
        <f>O203*H203</f>
        <v>0</v>
      </c>
      <c r="Q203" s="242">
        <v>1.06277</v>
      </c>
      <c r="R203" s="242">
        <f>Q203*H203</f>
        <v>0.51225513999999994</v>
      </c>
      <c r="S203" s="242">
        <v>0</v>
      </c>
      <c r="T203" s="24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4" t="s">
        <v>186</v>
      </c>
      <c r="AT203" s="244" t="s">
        <v>140</v>
      </c>
      <c r="AU203" s="244" t="s">
        <v>87</v>
      </c>
      <c r="AY203" s="16" t="s">
        <v>139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6" t="s">
        <v>85</v>
      </c>
      <c r="BK203" s="144">
        <f>ROUND(I203*H203,2)</f>
        <v>0</v>
      </c>
      <c r="BL203" s="16" t="s">
        <v>186</v>
      </c>
      <c r="BM203" s="244" t="s">
        <v>711</v>
      </c>
    </row>
    <row r="204" s="2" customFormat="1">
      <c r="A204" s="39"/>
      <c r="B204" s="40"/>
      <c r="C204" s="41"/>
      <c r="D204" s="245" t="s">
        <v>146</v>
      </c>
      <c r="E204" s="41"/>
      <c r="F204" s="246" t="s">
        <v>296</v>
      </c>
      <c r="G204" s="41"/>
      <c r="H204" s="41"/>
      <c r="I204" s="247"/>
      <c r="J204" s="41"/>
      <c r="K204" s="41"/>
      <c r="L204" s="42"/>
      <c r="M204" s="248"/>
      <c r="N204" s="249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6" t="s">
        <v>146</v>
      </c>
      <c r="AU204" s="16" t="s">
        <v>87</v>
      </c>
    </row>
    <row r="205" s="2" customFormat="1" ht="21.75" customHeight="1">
      <c r="A205" s="39"/>
      <c r="B205" s="40"/>
      <c r="C205" s="232" t="s">
        <v>332</v>
      </c>
      <c r="D205" s="232" t="s">
        <v>140</v>
      </c>
      <c r="E205" s="233" t="s">
        <v>712</v>
      </c>
      <c r="F205" s="234" t="s">
        <v>713</v>
      </c>
      <c r="G205" s="235" t="s">
        <v>164</v>
      </c>
      <c r="H205" s="236">
        <v>13.800000000000001</v>
      </c>
      <c r="I205" s="237"/>
      <c r="J205" s="238">
        <f>ROUND(I205*H205,2)</f>
        <v>0</v>
      </c>
      <c r="K205" s="239"/>
      <c r="L205" s="42"/>
      <c r="M205" s="240" t="s">
        <v>1</v>
      </c>
      <c r="N205" s="241" t="s">
        <v>42</v>
      </c>
      <c r="O205" s="92"/>
      <c r="P205" s="242">
        <f>O205*H205</f>
        <v>0</v>
      </c>
      <c r="Q205" s="242">
        <v>0.22797999999999999</v>
      </c>
      <c r="R205" s="242">
        <f>Q205*H205</f>
        <v>3.1461239999999999</v>
      </c>
      <c r="S205" s="242">
        <v>0</v>
      </c>
      <c r="T205" s="24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4" t="s">
        <v>186</v>
      </c>
      <c r="AT205" s="244" t="s">
        <v>140</v>
      </c>
      <c r="AU205" s="244" t="s">
        <v>87</v>
      </c>
      <c r="AY205" s="16" t="s">
        <v>139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6" t="s">
        <v>85</v>
      </c>
      <c r="BK205" s="144">
        <f>ROUND(I205*H205,2)</f>
        <v>0</v>
      </c>
      <c r="BL205" s="16" t="s">
        <v>186</v>
      </c>
      <c r="BM205" s="244" t="s">
        <v>714</v>
      </c>
    </row>
    <row r="206" s="2" customFormat="1">
      <c r="A206" s="39"/>
      <c r="B206" s="40"/>
      <c r="C206" s="41"/>
      <c r="D206" s="245" t="s">
        <v>146</v>
      </c>
      <c r="E206" s="41"/>
      <c r="F206" s="246" t="s">
        <v>715</v>
      </c>
      <c r="G206" s="41"/>
      <c r="H206" s="41"/>
      <c r="I206" s="247"/>
      <c r="J206" s="41"/>
      <c r="K206" s="41"/>
      <c r="L206" s="42"/>
      <c r="M206" s="248"/>
      <c r="N206" s="249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6" t="s">
        <v>146</v>
      </c>
      <c r="AU206" s="16" t="s">
        <v>87</v>
      </c>
    </row>
    <row r="207" s="2" customFormat="1" ht="21.75" customHeight="1">
      <c r="A207" s="39"/>
      <c r="B207" s="40"/>
      <c r="C207" s="232" t="s">
        <v>337</v>
      </c>
      <c r="D207" s="232" t="s">
        <v>140</v>
      </c>
      <c r="E207" s="233" t="s">
        <v>298</v>
      </c>
      <c r="F207" s="234" t="s">
        <v>299</v>
      </c>
      <c r="G207" s="235" t="s">
        <v>164</v>
      </c>
      <c r="H207" s="236">
        <v>251.80000000000001</v>
      </c>
      <c r="I207" s="237"/>
      <c r="J207" s="238">
        <f>ROUND(I207*H207,2)</f>
        <v>0</v>
      </c>
      <c r="K207" s="239"/>
      <c r="L207" s="42"/>
      <c r="M207" s="240" t="s">
        <v>1</v>
      </c>
      <c r="N207" s="241" t="s">
        <v>42</v>
      </c>
      <c r="O207" s="92"/>
      <c r="P207" s="242">
        <f>O207*H207</f>
        <v>0</v>
      </c>
      <c r="Q207" s="242">
        <v>0.34190999999999999</v>
      </c>
      <c r="R207" s="242">
        <f>Q207*H207</f>
        <v>86.092938000000004</v>
      </c>
      <c r="S207" s="242">
        <v>0</v>
      </c>
      <c r="T207" s="24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4" t="s">
        <v>186</v>
      </c>
      <c r="AT207" s="244" t="s">
        <v>140</v>
      </c>
      <c r="AU207" s="244" t="s">
        <v>87</v>
      </c>
      <c r="AY207" s="16" t="s">
        <v>139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6" t="s">
        <v>85</v>
      </c>
      <c r="BK207" s="144">
        <f>ROUND(I207*H207,2)</f>
        <v>0</v>
      </c>
      <c r="BL207" s="16" t="s">
        <v>186</v>
      </c>
      <c r="BM207" s="244" t="s">
        <v>716</v>
      </c>
    </row>
    <row r="208" s="2" customFormat="1">
      <c r="A208" s="39"/>
      <c r="B208" s="40"/>
      <c r="C208" s="41"/>
      <c r="D208" s="245" t="s">
        <v>146</v>
      </c>
      <c r="E208" s="41"/>
      <c r="F208" s="246" t="s">
        <v>301</v>
      </c>
      <c r="G208" s="41"/>
      <c r="H208" s="41"/>
      <c r="I208" s="247"/>
      <c r="J208" s="41"/>
      <c r="K208" s="41"/>
      <c r="L208" s="42"/>
      <c r="M208" s="248"/>
      <c r="N208" s="249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6" t="s">
        <v>146</v>
      </c>
      <c r="AU208" s="16" t="s">
        <v>87</v>
      </c>
    </row>
    <row r="209" s="13" customFormat="1">
      <c r="A209" s="13"/>
      <c r="B209" s="250"/>
      <c r="C209" s="251"/>
      <c r="D209" s="245" t="s">
        <v>199</v>
      </c>
      <c r="E209" s="252" t="s">
        <v>1</v>
      </c>
      <c r="F209" s="253" t="s">
        <v>302</v>
      </c>
      <c r="G209" s="251"/>
      <c r="H209" s="254">
        <v>12</v>
      </c>
      <c r="I209" s="255"/>
      <c r="J209" s="251"/>
      <c r="K209" s="251"/>
      <c r="L209" s="256"/>
      <c r="M209" s="257"/>
      <c r="N209" s="258"/>
      <c r="O209" s="258"/>
      <c r="P209" s="258"/>
      <c r="Q209" s="258"/>
      <c r="R209" s="258"/>
      <c r="S209" s="258"/>
      <c r="T209" s="25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0" t="s">
        <v>199</v>
      </c>
      <c r="AU209" s="260" t="s">
        <v>87</v>
      </c>
      <c r="AV209" s="13" t="s">
        <v>87</v>
      </c>
      <c r="AW209" s="13" t="s">
        <v>32</v>
      </c>
      <c r="AX209" s="13" t="s">
        <v>77</v>
      </c>
      <c r="AY209" s="260" t="s">
        <v>139</v>
      </c>
    </row>
    <row r="210" s="13" customFormat="1">
      <c r="A210" s="13"/>
      <c r="B210" s="250"/>
      <c r="C210" s="251"/>
      <c r="D210" s="245" t="s">
        <v>199</v>
      </c>
      <c r="E210" s="252" t="s">
        <v>1</v>
      </c>
      <c r="F210" s="253" t="s">
        <v>303</v>
      </c>
      <c r="G210" s="251"/>
      <c r="H210" s="254">
        <v>227.80000000000001</v>
      </c>
      <c r="I210" s="255"/>
      <c r="J210" s="251"/>
      <c r="K210" s="251"/>
      <c r="L210" s="256"/>
      <c r="M210" s="257"/>
      <c r="N210" s="258"/>
      <c r="O210" s="258"/>
      <c r="P210" s="258"/>
      <c r="Q210" s="258"/>
      <c r="R210" s="258"/>
      <c r="S210" s="258"/>
      <c r="T210" s="25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0" t="s">
        <v>199</v>
      </c>
      <c r="AU210" s="260" t="s">
        <v>87</v>
      </c>
      <c r="AV210" s="13" t="s">
        <v>87</v>
      </c>
      <c r="AW210" s="13" t="s">
        <v>32</v>
      </c>
      <c r="AX210" s="13" t="s">
        <v>77</v>
      </c>
      <c r="AY210" s="260" t="s">
        <v>139</v>
      </c>
    </row>
    <row r="211" s="13" customFormat="1">
      <c r="A211" s="13"/>
      <c r="B211" s="250"/>
      <c r="C211" s="251"/>
      <c r="D211" s="245" t="s">
        <v>199</v>
      </c>
      <c r="E211" s="252" t="s">
        <v>1</v>
      </c>
      <c r="F211" s="253" t="s">
        <v>304</v>
      </c>
      <c r="G211" s="251"/>
      <c r="H211" s="254">
        <v>12</v>
      </c>
      <c r="I211" s="255"/>
      <c r="J211" s="251"/>
      <c r="K211" s="251"/>
      <c r="L211" s="256"/>
      <c r="M211" s="257"/>
      <c r="N211" s="258"/>
      <c r="O211" s="258"/>
      <c r="P211" s="258"/>
      <c r="Q211" s="258"/>
      <c r="R211" s="258"/>
      <c r="S211" s="258"/>
      <c r="T211" s="25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0" t="s">
        <v>199</v>
      </c>
      <c r="AU211" s="260" t="s">
        <v>87</v>
      </c>
      <c r="AV211" s="13" t="s">
        <v>87</v>
      </c>
      <c r="AW211" s="13" t="s">
        <v>32</v>
      </c>
      <c r="AX211" s="13" t="s">
        <v>77</v>
      </c>
      <c r="AY211" s="260" t="s">
        <v>139</v>
      </c>
    </row>
    <row r="212" s="14" customFormat="1">
      <c r="A212" s="14"/>
      <c r="B212" s="272"/>
      <c r="C212" s="273"/>
      <c r="D212" s="245" t="s">
        <v>199</v>
      </c>
      <c r="E212" s="274" t="s">
        <v>1</v>
      </c>
      <c r="F212" s="275" t="s">
        <v>305</v>
      </c>
      <c r="G212" s="273"/>
      <c r="H212" s="276">
        <v>251.80000000000001</v>
      </c>
      <c r="I212" s="277"/>
      <c r="J212" s="273"/>
      <c r="K212" s="273"/>
      <c r="L212" s="278"/>
      <c r="M212" s="279"/>
      <c r="N212" s="280"/>
      <c r="O212" s="280"/>
      <c r="P212" s="280"/>
      <c r="Q212" s="280"/>
      <c r="R212" s="280"/>
      <c r="S212" s="280"/>
      <c r="T212" s="28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82" t="s">
        <v>199</v>
      </c>
      <c r="AU212" s="282" t="s">
        <v>87</v>
      </c>
      <c r="AV212" s="14" t="s">
        <v>144</v>
      </c>
      <c r="AW212" s="14" t="s">
        <v>32</v>
      </c>
      <c r="AX212" s="14" t="s">
        <v>85</v>
      </c>
      <c r="AY212" s="282" t="s">
        <v>139</v>
      </c>
    </row>
    <row r="213" s="2" customFormat="1" ht="21.75" customHeight="1">
      <c r="A213" s="39"/>
      <c r="B213" s="40"/>
      <c r="C213" s="232" t="s">
        <v>342</v>
      </c>
      <c r="D213" s="232" t="s">
        <v>140</v>
      </c>
      <c r="E213" s="233" t="s">
        <v>307</v>
      </c>
      <c r="F213" s="234" t="s">
        <v>308</v>
      </c>
      <c r="G213" s="235" t="s">
        <v>164</v>
      </c>
      <c r="H213" s="236">
        <v>251.80000000000001</v>
      </c>
      <c r="I213" s="237"/>
      <c r="J213" s="238">
        <f>ROUND(I213*H213,2)</f>
        <v>0</v>
      </c>
      <c r="K213" s="239"/>
      <c r="L213" s="42"/>
      <c r="M213" s="240" t="s">
        <v>1</v>
      </c>
      <c r="N213" s="241" t="s">
        <v>42</v>
      </c>
      <c r="O213" s="92"/>
      <c r="P213" s="242">
        <f>O213*H213</f>
        <v>0</v>
      </c>
      <c r="Q213" s="242">
        <v>0.51907000000000003</v>
      </c>
      <c r="R213" s="242">
        <f>Q213*H213</f>
        <v>130.70182600000001</v>
      </c>
      <c r="S213" s="242">
        <v>0</v>
      </c>
      <c r="T213" s="24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4" t="s">
        <v>186</v>
      </c>
      <c r="AT213" s="244" t="s">
        <v>140</v>
      </c>
      <c r="AU213" s="244" t="s">
        <v>87</v>
      </c>
      <c r="AY213" s="16" t="s">
        <v>139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6" t="s">
        <v>85</v>
      </c>
      <c r="BK213" s="144">
        <f>ROUND(I213*H213,2)</f>
        <v>0</v>
      </c>
      <c r="BL213" s="16" t="s">
        <v>186</v>
      </c>
      <c r="BM213" s="244" t="s">
        <v>717</v>
      </c>
    </row>
    <row r="214" s="2" customFormat="1">
      <c r="A214" s="39"/>
      <c r="B214" s="40"/>
      <c r="C214" s="41"/>
      <c r="D214" s="245" t="s">
        <v>146</v>
      </c>
      <c r="E214" s="41"/>
      <c r="F214" s="246" t="s">
        <v>310</v>
      </c>
      <c r="G214" s="41"/>
      <c r="H214" s="41"/>
      <c r="I214" s="247"/>
      <c r="J214" s="41"/>
      <c r="K214" s="41"/>
      <c r="L214" s="42"/>
      <c r="M214" s="248"/>
      <c r="N214" s="249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6" t="s">
        <v>146</v>
      </c>
      <c r="AU214" s="16" t="s">
        <v>87</v>
      </c>
    </row>
    <row r="215" s="13" customFormat="1">
      <c r="A215" s="13"/>
      <c r="B215" s="250"/>
      <c r="C215" s="251"/>
      <c r="D215" s="245" t="s">
        <v>199</v>
      </c>
      <c r="E215" s="252" t="s">
        <v>1</v>
      </c>
      <c r="F215" s="253" t="s">
        <v>302</v>
      </c>
      <c r="G215" s="251"/>
      <c r="H215" s="254">
        <v>12</v>
      </c>
      <c r="I215" s="255"/>
      <c r="J215" s="251"/>
      <c r="K215" s="251"/>
      <c r="L215" s="256"/>
      <c r="M215" s="257"/>
      <c r="N215" s="258"/>
      <c r="O215" s="258"/>
      <c r="P215" s="258"/>
      <c r="Q215" s="258"/>
      <c r="R215" s="258"/>
      <c r="S215" s="258"/>
      <c r="T215" s="25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0" t="s">
        <v>199</v>
      </c>
      <c r="AU215" s="260" t="s">
        <v>87</v>
      </c>
      <c r="AV215" s="13" t="s">
        <v>87</v>
      </c>
      <c r="AW215" s="13" t="s">
        <v>32</v>
      </c>
      <c r="AX215" s="13" t="s">
        <v>77</v>
      </c>
      <c r="AY215" s="260" t="s">
        <v>139</v>
      </c>
    </row>
    <row r="216" s="13" customFormat="1">
      <c r="A216" s="13"/>
      <c r="B216" s="250"/>
      <c r="C216" s="251"/>
      <c r="D216" s="245" t="s">
        <v>199</v>
      </c>
      <c r="E216" s="252" t="s">
        <v>1</v>
      </c>
      <c r="F216" s="253" t="s">
        <v>303</v>
      </c>
      <c r="G216" s="251"/>
      <c r="H216" s="254">
        <v>227.80000000000001</v>
      </c>
      <c r="I216" s="255"/>
      <c r="J216" s="251"/>
      <c r="K216" s="251"/>
      <c r="L216" s="256"/>
      <c r="M216" s="257"/>
      <c r="N216" s="258"/>
      <c r="O216" s="258"/>
      <c r="P216" s="258"/>
      <c r="Q216" s="258"/>
      <c r="R216" s="258"/>
      <c r="S216" s="258"/>
      <c r="T216" s="25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0" t="s">
        <v>199</v>
      </c>
      <c r="AU216" s="260" t="s">
        <v>87</v>
      </c>
      <c r="AV216" s="13" t="s">
        <v>87</v>
      </c>
      <c r="AW216" s="13" t="s">
        <v>32</v>
      </c>
      <c r="AX216" s="13" t="s">
        <v>77</v>
      </c>
      <c r="AY216" s="260" t="s">
        <v>139</v>
      </c>
    </row>
    <row r="217" s="13" customFormat="1">
      <c r="A217" s="13"/>
      <c r="B217" s="250"/>
      <c r="C217" s="251"/>
      <c r="D217" s="245" t="s">
        <v>199</v>
      </c>
      <c r="E217" s="252" t="s">
        <v>1</v>
      </c>
      <c r="F217" s="253" t="s">
        <v>304</v>
      </c>
      <c r="G217" s="251"/>
      <c r="H217" s="254">
        <v>12</v>
      </c>
      <c r="I217" s="255"/>
      <c r="J217" s="251"/>
      <c r="K217" s="251"/>
      <c r="L217" s="256"/>
      <c r="M217" s="257"/>
      <c r="N217" s="258"/>
      <c r="O217" s="258"/>
      <c r="P217" s="258"/>
      <c r="Q217" s="258"/>
      <c r="R217" s="258"/>
      <c r="S217" s="258"/>
      <c r="T217" s="25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0" t="s">
        <v>199</v>
      </c>
      <c r="AU217" s="260" t="s">
        <v>87</v>
      </c>
      <c r="AV217" s="13" t="s">
        <v>87</v>
      </c>
      <c r="AW217" s="13" t="s">
        <v>32</v>
      </c>
      <c r="AX217" s="13" t="s">
        <v>77</v>
      </c>
      <c r="AY217" s="260" t="s">
        <v>139</v>
      </c>
    </row>
    <row r="218" s="14" customFormat="1">
      <c r="A218" s="14"/>
      <c r="B218" s="272"/>
      <c r="C218" s="273"/>
      <c r="D218" s="245" t="s">
        <v>199</v>
      </c>
      <c r="E218" s="274" t="s">
        <v>1</v>
      </c>
      <c r="F218" s="275" t="s">
        <v>305</v>
      </c>
      <c r="G218" s="273"/>
      <c r="H218" s="276">
        <v>251.80000000000001</v>
      </c>
      <c r="I218" s="277"/>
      <c r="J218" s="273"/>
      <c r="K218" s="273"/>
      <c r="L218" s="278"/>
      <c r="M218" s="279"/>
      <c r="N218" s="280"/>
      <c r="O218" s="280"/>
      <c r="P218" s="280"/>
      <c r="Q218" s="280"/>
      <c r="R218" s="280"/>
      <c r="S218" s="280"/>
      <c r="T218" s="28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82" t="s">
        <v>199</v>
      </c>
      <c r="AU218" s="282" t="s">
        <v>87</v>
      </c>
      <c r="AV218" s="14" t="s">
        <v>144</v>
      </c>
      <c r="AW218" s="14" t="s">
        <v>32</v>
      </c>
      <c r="AX218" s="14" t="s">
        <v>85</v>
      </c>
      <c r="AY218" s="282" t="s">
        <v>139</v>
      </c>
    </row>
    <row r="219" s="2" customFormat="1" ht="33" customHeight="1">
      <c r="A219" s="39"/>
      <c r="B219" s="40"/>
      <c r="C219" s="232" t="s">
        <v>347</v>
      </c>
      <c r="D219" s="232" t="s">
        <v>140</v>
      </c>
      <c r="E219" s="233" t="s">
        <v>718</v>
      </c>
      <c r="F219" s="234" t="s">
        <v>719</v>
      </c>
      <c r="G219" s="235" t="s">
        <v>164</v>
      </c>
      <c r="H219" s="236">
        <v>18.399999999999999</v>
      </c>
      <c r="I219" s="237"/>
      <c r="J219" s="238">
        <f>ROUND(I219*H219,2)</f>
        <v>0</v>
      </c>
      <c r="K219" s="239"/>
      <c r="L219" s="42"/>
      <c r="M219" s="240" t="s">
        <v>1</v>
      </c>
      <c r="N219" s="241" t="s">
        <v>42</v>
      </c>
      <c r="O219" s="92"/>
      <c r="P219" s="242">
        <f>O219*H219</f>
        <v>0</v>
      </c>
      <c r="Q219" s="242">
        <v>0.40242</v>
      </c>
      <c r="R219" s="242">
        <f>Q219*H219</f>
        <v>7.4045279999999991</v>
      </c>
      <c r="S219" s="242">
        <v>0</v>
      </c>
      <c r="T219" s="24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4" t="s">
        <v>186</v>
      </c>
      <c r="AT219" s="244" t="s">
        <v>140</v>
      </c>
      <c r="AU219" s="244" t="s">
        <v>87</v>
      </c>
      <c r="AY219" s="16" t="s">
        <v>139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6" t="s">
        <v>85</v>
      </c>
      <c r="BK219" s="144">
        <f>ROUND(I219*H219,2)</f>
        <v>0</v>
      </c>
      <c r="BL219" s="16" t="s">
        <v>186</v>
      </c>
      <c r="BM219" s="244" t="s">
        <v>720</v>
      </c>
    </row>
    <row r="220" s="2" customFormat="1">
      <c r="A220" s="39"/>
      <c r="B220" s="40"/>
      <c r="C220" s="41"/>
      <c r="D220" s="245" t="s">
        <v>146</v>
      </c>
      <c r="E220" s="41"/>
      <c r="F220" s="246" t="s">
        <v>721</v>
      </c>
      <c r="G220" s="41"/>
      <c r="H220" s="41"/>
      <c r="I220" s="247"/>
      <c r="J220" s="41"/>
      <c r="K220" s="41"/>
      <c r="L220" s="42"/>
      <c r="M220" s="248"/>
      <c r="N220" s="249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6" t="s">
        <v>146</v>
      </c>
      <c r="AU220" s="16" t="s">
        <v>87</v>
      </c>
    </row>
    <row r="221" s="12" customFormat="1" ht="25.92" customHeight="1">
      <c r="A221" s="12"/>
      <c r="B221" s="218"/>
      <c r="C221" s="219"/>
      <c r="D221" s="220" t="s">
        <v>76</v>
      </c>
      <c r="E221" s="221" t="s">
        <v>161</v>
      </c>
      <c r="F221" s="221" t="s">
        <v>321</v>
      </c>
      <c r="G221" s="219"/>
      <c r="H221" s="219"/>
      <c r="I221" s="222"/>
      <c r="J221" s="223">
        <f>BK221</f>
        <v>0</v>
      </c>
      <c r="K221" s="219"/>
      <c r="L221" s="224"/>
      <c r="M221" s="225"/>
      <c r="N221" s="226"/>
      <c r="O221" s="226"/>
      <c r="P221" s="227">
        <f>SUM(P222:P260)</f>
        <v>0</v>
      </c>
      <c r="Q221" s="226"/>
      <c r="R221" s="227">
        <f>SUM(R222:R260)</f>
        <v>5402.4076958000005</v>
      </c>
      <c r="S221" s="226"/>
      <c r="T221" s="228">
        <f>SUM(T222:T260)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29" t="s">
        <v>85</v>
      </c>
      <c r="AT221" s="230" t="s">
        <v>76</v>
      </c>
      <c r="AU221" s="230" t="s">
        <v>77</v>
      </c>
      <c r="AY221" s="229" t="s">
        <v>139</v>
      </c>
      <c r="BK221" s="231">
        <f>SUM(BK222:BK260)</f>
        <v>0</v>
      </c>
    </row>
    <row r="222" s="2" customFormat="1" ht="33" customHeight="1">
      <c r="A222" s="39"/>
      <c r="B222" s="40"/>
      <c r="C222" s="232" t="s">
        <v>352</v>
      </c>
      <c r="D222" s="232" t="s">
        <v>140</v>
      </c>
      <c r="E222" s="233" t="s">
        <v>323</v>
      </c>
      <c r="F222" s="234" t="s">
        <v>324</v>
      </c>
      <c r="G222" s="235" t="s">
        <v>164</v>
      </c>
      <c r="H222" s="236">
        <v>6495.6000000000004</v>
      </c>
      <c r="I222" s="237"/>
      <c r="J222" s="238">
        <f>ROUND(I222*H222,2)</f>
        <v>0</v>
      </c>
      <c r="K222" s="239"/>
      <c r="L222" s="42"/>
      <c r="M222" s="240" t="s">
        <v>1</v>
      </c>
      <c r="N222" s="241" t="s">
        <v>42</v>
      </c>
      <c r="O222" s="92"/>
      <c r="P222" s="242">
        <f>O222*H222</f>
        <v>0</v>
      </c>
      <c r="Q222" s="242">
        <v>0.10373</v>
      </c>
      <c r="R222" s="242">
        <f>Q222*H222</f>
        <v>673.788588</v>
      </c>
      <c r="S222" s="242">
        <v>0</v>
      </c>
      <c r="T222" s="243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4" t="s">
        <v>144</v>
      </c>
      <c r="AT222" s="244" t="s">
        <v>140</v>
      </c>
      <c r="AU222" s="244" t="s">
        <v>85</v>
      </c>
      <c r="AY222" s="16" t="s">
        <v>139</v>
      </c>
      <c r="BE222" s="144">
        <f>IF(N222="základní",J222,0)</f>
        <v>0</v>
      </c>
      <c r="BF222" s="144">
        <f>IF(N222="snížená",J222,0)</f>
        <v>0</v>
      </c>
      <c r="BG222" s="144">
        <f>IF(N222="zákl. přenesená",J222,0)</f>
        <v>0</v>
      </c>
      <c r="BH222" s="144">
        <f>IF(N222="sníž. přenesená",J222,0)</f>
        <v>0</v>
      </c>
      <c r="BI222" s="144">
        <f>IF(N222="nulová",J222,0)</f>
        <v>0</v>
      </c>
      <c r="BJ222" s="16" t="s">
        <v>85</v>
      </c>
      <c r="BK222" s="144">
        <f>ROUND(I222*H222,2)</f>
        <v>0</v>
      </c>
      <c r="BL222" s="16" t="s">
        <v>144</v>
      </c>
      <c r="BM222" s="244" t="s">
        <v>722</v>
      </c>
    </row>
    <row r="223" s="2" customFormat="1">
      <c r="A223" s="39"/>
      <c r="B223" s="40"/>
      <c r="C223" s="41"/>
      <c r="D223" s="245" t="s">
        <v>146</v>
      </c>
      <c r="E223" s="41"/>
      <c r="F223" s="246" t="s">
        <v>326</v>
      </c>
      <c r="G223" s="41"/>
      <c r="H223" s="41"/>
      <c r="I223" s="247"/>
      <c r="J223" s="41"/>
      <c r="K223" s="41"/>
      <c r="L223" s="42"/>
      <c r="M223" s="248"/>
      <c r="N223" s="249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6" t="s">
        <v>146</v>
      </c>
      <c r="AU223" s="16" t="s">
        <v>85</v>
      </c>
    </row>
    <row r="224" s="2" customFormat="1" ht="21.75" customHeight="1">
      <c r="A224" s="39"/>
      <c r="B224" s="40"/>
      <c r="C224" s="232" t="s">
        <v>357</v>
      </c>
      <c r="D224" s="232" t="s">
        <v>140</v>
      </c>
      <c r="E224" s="233" t="s">
        <v>328</v>
      </c>
      <c r="F224" s="234" t="s">
        <v>329</v>
      </c>
      <c r="G224" s="235" t="s">
        <v>164</v>
      </c>
      <c r="H224" s="236">
        <v>6921.4499999999998</v>
      </c>
      <c r="I224" s="237"/>
      <c r="J224" s="238">
        <f>ROUND(I224*H224,2)</f>
        <v>0</v>
      </c>
      <c r="K224" s="239"/>
      <c r="L224" s="42"/>
      <c r="M224" s="240" t="s">
        <v>1</v>
      </c>
      <c r="N224" s="241" t="s">
        <v>42</v>
      </c>
      <c r="O224" s="92"/>
      <c r="P224" s="242">
        <f>O224*H224</f>
        <v>0</v>
      </c>
      <c r="Q224" s="242">
        <v>0.00071000000000000002</v>
      </c>
      <c r="R224" s="242">
        <f>Q224*H224</f>
        <v>4.9142295000000003</v>
      </c>
      <c r="S224" s="242">
        <v>0</v>
      </c>
      <c r="T224" s="24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4" t="s">
        <v>144</v>
      </c>
      <c r="AT224" s="244" t="s">
        <v>140</v>
      </c>
      <c r="AU224" s="244" t="s">
        <v>85</v>
      </c>
      <c r="AY224" s="16" t="s">
        <v>139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6" t="s">
        <v>85</v>
      </c>
      <c r="BK224" s="144">
        <f>ROUND(I224*H224,2)</f>
        <v>0</v>
      </c>
      <c r="BL224" s="16" t="s">
        <v>144</v>
      </c>
      <c r="BM224" s="244" t="s">
        <v>723</v>
      </c>
    </row>
    <row r="225" s="2" customFormat="1">
      <c r="A225" s="39"/>
      <c r="B225" s="40"/>
      <c r="C225" s="41"/>
      <c r="D225" s="245" t="s">
        <v>146</v>
      </c>
      <c r="E225" s="41"/>
      <c r="F225" s="246" t="s">
        <v>331</v>
      </c>
      <c r="G225" s="41"/>
      <c r="H225" s="41"/>
      <c r="I225" s="247"/>
      <c r="J225" s="41"/>
      <c r="K225" s="41"/>
      <c r="L225" s="42"/>
      <c r="M225" s="248"/>
      <c r="N225" s="249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6" t="s">
        <v>146</v>
      </c>
      <c r="AU225" s="16" t="s">
        <v>85</v>
      </c>
    </row>
    <row r="226" s="2" customFormat="1" ht="33" customHeight="1">
      <c r="A226" s="39"/>
      <c r="B226" s="40"/>
      <c r="C226" s="232" t="s">
        <v>362</v>
      </c>
      <c r="D226" s="232" t="s">
        <v>140</v>
      </c>
      <c r="E226" s="233" t="s">
        <v>333</v>
      </c>
      <c r="F226" s="234" t="s">
        <v>334</v>
      </c>
      <c r="G226" s="235" t="s">
        <v>164</v>
      </c>
      <c r="H226" s="236">
        <v>6921.4499999999998</v>
      </c>
      <c r="I226" s="237"/>
      <c r="J226" s="238">
        <f>ROUND(I226*H226,2)</f>
        <v>0</v>
      </c>
      <c r="K226" s="239"/>
      <c r="L226" s="42"/>
      <c r="M226" s="240" t="s">
        <v>1</v>
      </c>
      <c r="N226" s="241" t="s">
        <v>42</v>
      </c>
      <c r="O226" s="92"/>
      <c r="P226" s="242">
        <f>O226*H226</f>
        <v>0</v>
      </c>
      <c r="Q226" s="242">
        <v>0.18462999999999999</v>
      </c>
      <c r="R226" s="242">
        <f>Q226*H226</f>
        <v>1277.9073134999999</v>
      </c>
      <c r="S226" s="242">
        <v>0</v>
      </c>
      <c r="T226" s="24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4" t="s">
        <v>186</v>
      </c>
      <c r="AT226" s="244" t="s">
        <v>140</v>
      </c>
      <c r="AU226" s="244" t="s">
        <v>85</v>
      </c>
      <c r="AY226" s="16" t="s">
        <v>139</v>
      </c>
      <c r="BE226" s="144">
        <f>IF(N226="základní",J226,0)</f>
        <v>0</v>
      </c>
      <c r="BF226" s="144">
        <f>IF(N226="snížená",J226,0)</f>
        <v>0</v>
      </c>
      <c r="BG226" s="144">
        <f>IF(N226="zákl. přenesená",J226,0)</f>
        <v>0</v>
      </c>
      <c r="BH226" s="144">
        <f>IF(N226="sníž. přenesená",J226,0)</f>
        <v>0</v>
      </c>
      <c r="BI226" s="144">
        <f>IF(N226="nulová",J226,0)</f>
        <v>0</v>
      </c>
      <c r="BJ226" s="16" t="s">
        <v>85</v>
      </c>
      <c r="BK226" s="144">
        <f>ROUND(I226*H226,2)</f>
        <v>0</v>
      </c>
      <c r="BL226" s="16" t="s">
        <v>186</v>
      </c>
      <c r="BM226" s="244" t="s">
        <v>724</v>
      </c>
    </row>
    <row r="227" s="2" customFormat="1">
      <c r="A227" s="39"/>
      <c r="B227" s="40"/>
      <c r="C227" s="41"/>
      <c r="D227" s="245" t="s">
        <v>146</v>
      </c>
      <c r="E227" s="41"/>
      <c r="F227" s="246" t="s">
        <v>336</v>
      </c>
      <c r="G227" s="41"/>
      <c r="H227" s="41"/>
      <c r="I227" s="247"/>
      <c r="J227" s="41"/>
      <c r="K227" s="41"/>
      <c r="L227" s="42"/>
      <c r="M227" s="248"/>
      <c r="N227" s="249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6" t="s">
        <v>146</v>
      </c>
      <c r="AU227" s="16" t="s">
        <v>85</v>
      </c>
    </row>
    <row r="228" s="2" customFormat="1" ht="21.75" customHeight="1">
      <c r="A228" s="39"/>
      <c r="B228" s="40"/>
      <c r="C228" s="232" t="s">
        <v>367</v>
      </c>
      <c r="D228" s="232" t="s">
        <v>140</v>
      </c>
      <c r="E228" s="233" t="s">
        <v>338</v>
      </c>
      <c r="F228" s="234" t="s">
        <v>339</v>
      </c>
      <c r="G228" s="235" t="s">
        <v>164</v>
      </c>
      <c r="H228" s="236">
        <v>6921.54</v>
      </c>
      <c r="I228" s="237"/>
      <c r="J228" s="238">
        <f>ROUND(I228*H228,2)</f>
        <v>0</v>
      </c>
      <c r="K228" s="239"/>
      <c r="L228" s="42"/>
      <c r="M228" s="240" t="s">
        <v>1</v>
      </c>
      <c r="N228" s="241" t="s">
        <v>42</v>
      </c>
      <c r="O228" s="92"/>
      <c r="P228" s="242">
        <f>O228*H228</f>
        <v>0</v>
      </c>
      <c r="Q228" s="242">
        <v>0.39100000000000001</v>
      </c>
      <c r="R228" s="242">
        <f>Q228*H228</f>
        <v>2706.3221400000002</v>
      </c>
      <c r="S228" s="242">
        <v>0</v>
      </c>
      <c r="T228" s="243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4" t="s">
        <v>186</v>
      </c>
      <c r="AT228" s="244" t="s">
        <v>140</v>
      </c>
      <c r="AU228" s="244" t="s">
        <v>85</v>
      </c>
      <c r="AY228" s="16" t="s">
        <v>139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6" t="s">
        <v>85</v>
      </c>
      <c r="BK228" s="144">
        <f>ROUND(I228*H228,2)</f>
        <v>0</v>
      </c>
      <c r="BL228" s="16" t="s">
        <v>186</v>
      </c>
      <c r="BM228" s="244" t="s">
        <v>725</v>
      </c>
    </row>
    <row r="229" s="2" customFormat="1">
      <c r="A229" s="39"/>
      <c r="B229" s="40"/>
      <c r="C229" s="41"/>
      <c r="D229" s="245" t="s">
        <v>146</v>
      </c>
      <c r="E229" s="41"/>
      <c r="F229" s="246" t="s">
        <v>341</v>
      </c>
      <c r="G229" s="41"/>
      <c r="H229" s="41"/>
      <c r="I229" s="247"/>
      <c r="J229" s="41"/>
      <c r="K229" s="41"/>
      <c r="L229" s="42"/>
      <c r="M229" s="248"/>
      <c r="N229" s="249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6" t="s">
        <v>146</v>
      </c>
      <c r="AU229" s="16" t="s">
        <v>85</v>
      </c>
    </row>
    <row r="230" s="2" customFormat="1" ht="16.5" customHeight="1">
      <c r="A230" s="39"/>
      <c r="B230" s="40"/>
      <c r="C230" s="232" t="s">
        <v>372</v>
      </c>
      <c r="D230" s="232" t="s">
        <v>140</v>
      </c>
      <c r="E230" s="233" t="s">
        <v>343</v>
      </c>
      <c r="F230" s="234" t="s">
        <v>344</v>
      </c>
      <c r="G230" s="235" t="s">
        <v>164</v>
      </c>
      <c r="H230" s="236">
        <v>1110.5799999999999</v>
      </c>
      <c r="I230" s="237"/>
      <c r="J230" s="238">
        <f>ROUND(I230*H230,2)</f>
        <v>0</v>
      </c>
      <c r="K230" s="239"/>
      <c r="L230" s="42"/>
      <c r="M230" s="240" t="s">
        <v>1</v>
      </c>
      <c r="N230" s="241" t="s">
        <v>42</v>
      </c>
      <c r="O230" s="92"/>
      <c r="P230" s="242">
        <f>O230*H230</f>
        <v>0</v>
      </c>
      <c r="Q230" s="242">
        <v>0.34499999999999997</v>
      </c>
      <c r="R230" s="242">
        <f>Q230*H230</f>
        <v>383.15009999999995</v>
      </c>
      <c r="S230" s="242">
        <v>0</v>
      </c>
      <c r="T230" s="243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4" t="s">
        <v>186</v>
      </c>
      <c r="AT230" s="244" t="s">
        <v>140</v>
      </c>
      <c r="AU230" s="244" t="s">
        <v>85</v>
      </c>
      <c r="AY230" s="16" t="s">
        <v>139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6" t="s">
        <v>85</v>
      </c>
      <c r="BK230" s="144">
        <f>ROUND(I230*H230,2)</f>
        <v>0</v>
      </c>
      <c r="BL230" s="16" t="s">
        <v>186</v>
      </c>
      <c r="BM230" s="244" t="s">
        <v>726</v>
      </c>
    </row>
    <row r="231" s="2" customFormat="1">
      <c r="A231" s="39"/>
      <c r="B231" s="40"/>
      <c r="C231" s="41"/>
      <c r="D231" s="245" t="s">
        <v>146</v>
      </c>
      <c r="E231" s="41"/>
      <c r="F231" s="246" t="s">
        <v>346</v>
      </c>
      <c r="G231" s="41"/>
      <c r="H231" s="41"/>
      <c r="I231" s="247"/>
      <c r="J231" s="41"/>
      <c r="K231" s="41"/>
      <c r="L231" s="42"/>
      <c r="M231" s="248"/>
      <c r="N231" s="249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6" t="s">
        <v>146</v>
      </c>
      <c r="AU231" s="16" t="s">
        <v>85</v>
      </c>
    </row>
    <row r="232" s="2" customFormat="1" ht="33" customHeight="1">
      <c r="A232" s="39"/>
      <c r="B232" s="40"/>
      <c r="C232" s="232" t="s">
        <v>377</v>
      </c>
      <c r="D232" s="232" t="s">
        <v>140</v>
      </c>
      <c r="E232" s="233" t="s">
        <v>348</v>
      </c>
      <c r="F232" s="234" t="s">
        <v>349</v>
      </c>
      <c r="G232" s="235" t="s">
        <v>164</v>
      </c>
      <c r="H232" s="236">
        <v>8376.6399999999994</v>
      </c>
      <c r="I232" s="237"/>
      <c r="J232" s="238">
        <f>ROUND(I232*H232,2)</f>
        <v>0</v>
      </c>
      <c r="K232" s="239"/>
      <c r="L232" s="42"/>
      <c r="M232" s="240" t="s">
        <v>1</v>
      </c>
      <c r="N232" s="241" t="s">
        <v>42</v>
      </c>
      <c r="O232" s="92"/>
      <c r="P232" s="242">
        <f>O232*H232</f>
        <v>0</v>
      </c>
      <c r="Q232" s="242">
        <v>0</v>
      </c>
      <c r="R232" s="242">
        <f>Q232*H232</f>
        <v>0</v>
      </c>
      <c r="S232" s="242">
        <v>0</v>
      </c>
      <c r="T232" s="24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4" t="s">
        <v>186</v>
      </c>
      <c r="AT232" s="244" t="s">
        <v>140</v>
      </c>
      <c r="AU232" s="244" t="s">
        <v>85</v>
      </c>
      <c r="AY232" s="16" t="s">
        <v>139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6" t="s">
        <v>85</v>
      </c>
      <c r="BK232" s="144">
        <f>ROUND(I232*H232,2)</f>
        <v>0</v>
      </c>
      <c r="BL232" s="16" t="s">
        <v>186</v>
      </c>
      <c r="BM232" s="244" t="s">
        <v>727</v>
      </c>
    </row>
    <row r="233" s="2" customFormat="1">
      <c r="A233" s="39"/>
      <c r="B233" s="40"/>
      <c r="C233" s="41"/>
      <c r="D233" s="245" t="s">
        <v>146</v>
      </c>
      <c r="E233" s="41"/>
      <c r="F233" s="246" t="s">
        <v>351</v>
      </c>
      <c r="G233" s="41"/>
      <c r="H233" s="41"/>
      <c r="I233" s="247"/>
      <c r="J233" s="41"/>
      <c r="K233" s="41"/>
      <c r="L233" s="42"/>
      <c r="M233" s="248"/>
      <c r="N233" s="249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6" t="s">
        <v>146</v>
      </c>
      <c r="AU233" s="16" t="s">
        <v>85</v>
      </c>
    </row>
    <row r="234" s="2" customFormat="1" ht="21.75" customHeight="1">
      <c r="A234" s="39"/>
      <c r="B234" s="40"/>
      <c r="C234" s="261" t="s">
        <v>383</v>
      </c>
      <c r="D234" s="261" t="s">
        <v>245</v>
      </c>
      <c r="E234" s="262" t="s">
        <v>353</v>
      </c>
      <c r="F234" s="263" t="s">
        <v>354</v>
      </c>
      <c r="G234" s="264" t="s">
        <v>225</v>
      </c>
      <c r="H234" s="265">
        <v>67.013000000000005</v>
      </c>
      <c r="I234" s="266"/>
      <c r="J234" s="267">
        <f>ROUND(I234*H234,2)</f>
        <v>0</v>
      </c>
      <c r="K234" s="268"/>
      <c r="L234" s="269"/>
      <c r="M234" s="270" t="s">
        <v>1</v>
      </c>
      <c r="N234" s="271" t="s">
        <v>42</v>
      </c>
      <c r="O234" s="92"/>
      <c r="P234" s="242">
        <f>O234*H234</f>
        <v>0</v>
      </c>
      <c r="Q234" s="242">
        <v>1</v>
      </c>
      <c r="R234" s="242">
        <f>Q234*H234</f>
        <v>67.013000000000005</v>
      </c>
      <c r="S234" s="242">
        <v>0</v>
      </c>
      <c r="T234" s="243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4" t="s">
        <v>186</v>
      </c>
      <c r="AT234" s="244" t="s">
        <v>245</v>
      </c>
      <c r="AU234" s="244" t="s">
        <v>85</v>
      </c>
      <c r="AY234" s="16" t="s">
        <v>139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6" t="s">
        <v>85</v>
      </c>
      <c r="BK234" s="144">
        <f>ROUND(I234*H234,2)</f>
        <v>0</v>
      </c>
      <c r="BL234" s="16" t="s">
        <v>186</v>
      </c>
      <c r="BM234" s="244" t="s">
        <v>728</v>
      </c>
    </row>
    <row r="235" s="2" customFormat="1">
      <c r="A235" s="39"/>
      <c r="B235" s="40"/>
      <c r="C235" s="41"/>
      <c r="D235" s="245" t="s">
        <v>146</v>
      </c>
      <c r="E235" s="41"/>
      <c r="F235" s="246" t="s">
        <v>354</v>
      </c>
      <c r="G235" s="41"/>
      <c r="H235" s="41"/>
      <c r="I235" s="247"/>
      <c r="J235" s="41"/>
      <c r="K235" s="41"/>
      <c r="L235" s="42"/>
      <c r="M235" s="248"/>
      <c r="N235" s="249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6" t="s">
        <v>146</v>
      </c>
      <c r="AU235" s="16" t="s">
        <v>85</v>
      </c>
    </row>
    <row r="236" s="13" customFormat="1">
      <c r="A236" s="13"/>
      <c r="B236" s="250"/>
      <c r="C236" s="251"/>
      <c r="D236" s="245" t="s">
        <v>199</v>
      </c>
      <c r="E236" s="252" t="s">
        <v>1</v>
      </c>
      <c r="F236" s="253" t="s">
        <v>729</v>
      </c>
      <c r="G236" s="251"/>
      <c r="H236" s="254">
        <v>67.013000000000005</v>
      </c>
      <c r="I236" s="255"/>
      <c r="J236" s="251"/>
      <c r="K236" s="251"/>
      <c r="L236" s="256"/>
      <c r="M236" s="257"/>
      <c r="N236" s="258"/>
      <c r="O236" s="258"/>
      <c r="P236" s="258"/>
      <c r="Q236" s="258"/>
      <c r="R236" s="258"/>
      <c r="S236" s="258"/>
      <c r="T236" s="25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0" t="s">
        <v>199</v>
      </c>
      <c r="AU236" s="260" t="s">
        <v>85</v>
      </c>
      <c r="AV236" s="13" t="s">
        <v>87</v>
      </c>
      <c r="AW236" s="13" t="s">
        <v>32</v>
      </c>
      <c r="AX236" s="13" t="s">
        <v>85</v>
      </c>
      <c r="AY236" s="260" t="s">
        <v>139</v>
      </c>
    </row>
    <row r="237" s="2" customFormat="1" ht="16.5" customHeight="1">
      <c r="A237" s="39"/>
      <c r="B237" s="40"/>
      <c r="C237" s="232" t="s">
        <v>388</v>
      </c>
      <c r="D237" s="232" t="s">
        <v>140</v>
      </c>
      <c r="E237" s="233" t="s">
        <v>378</v>
      </c>
      <c r="F237" s="234" t="s">
        <v>379</v>
      </c>
      <c r="G237" s="235" t="s">
        <v>164</v>
      </c>
      <c r="H237" s="236">
        <v>1374</v>
      </c>
      <c r="I237" s="237"/>
      <c r="J237" s="238">
        <f>ROUND(I237*H237,2)</f>
        <v>0</v>
      </c>
      <c r="K237" s="239"/>
      <c r="L237" s="42"/>
      <c r="M237" s="240" t="s">
        <v>1</v>
      </c>
      <c r="N237" s="241" t="s">
        <v>42</v>
      </c>
      <c r="O237" s="92"/>
      <c r="P237" s="242">
        <f>O237*H237</f>
        <v>0</v>
      </c>
      <c r="Q237" s="242">
        <v>0</v>
      </c>
      <c r="R237" s="242">
        <f>Q237*H237</f>
        <v>0</v>
      </c>
      <c r="S237" s="242">
        <v>0</v>
      </c>
      <c r="T237" s="243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4" t="s">
        <v>144</v>
      </c>
      <c r="AT237" s="244" t="s">
        <v>140</v>
      </c>
      <c r="AU237" s="244" t="s">
        <v>85</v>
      </c>
      <c r="AY237" s="16" t="s">
        <v>139</v>
      </c>
      <c r="BE237" s="144">
        <f>IF(N237="základní",J237,0)</f>
        <v>0</v>
      </c>
      <c r="BF237" s="144">
        <f>IF(N237="snížená",J237,0)</f>
        <v>0</v>
      </c>
      <c r="BG237" s="144">
        <f>IF(N237="zákl. přenesená",J237,0)</f>
        <v>0</v>
      </c>
      <c r="BH237" s="144">
        <f>IF(N237="sníž. přenesená",J237,0)</f>
        <v>0</v>
      </c>
      <c r="BI237" s="144">
        <f>IF(N237="nulová",J237,0)</f>
        <v>0</v>
      </c>
      <c r="BJ237" s="16" t="s">
        <v>85</v>
      </c>
      <c r="BK237" s="144">
        <f>ROUND(I237*H237,2)</f>
        <v>0</v>
      </c>
      <c r="BL237" s="16" t="s">
        <v>144</v>
      </c>
      <c r="BM237" s="244" t="s">
        <v>730</v>
      </c>
    </row>
    <row r="238" s="2" customFormat="1">
      <c r="A238" s="39"/>
      <c r="B238" s="40"/>
      <c r="C238" s="41"/>
      <c r="D238" s="245" t="s">
        <v>146</v>
      </c>
      <c r="E238" s="41"/>
      <c r="F238" s="246" t="s">
        <v>381</v>
      </c>
      <c r="G238" s="41"/>
      <c r="H238" s="41"/>
      <c r="I238" s="247"/>
      <c r="J238" s="41"/>
      <c r="K238" s="41"/>
      <c r="L238" s="42"/>
      <c r="M238" s="248"/>
      <c r="N238" s="249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6" t="s">
        <v>146</v>
      </c>
      <c r="AU238" s="16" t="s">
        <v>85</v>
      </c>
    </row>
    <row r="239" s="13" customFormat="1">
      <c r="A239" s="13"/>
      <c r="B239" s="250"/>
      <c r="C239" s="251"/>
      <c r="D239" s="245" t="s">
        <v>199</v>
      </c>
      <c r="E239" s="252" t="s">
        <v>1</v>
      </c>
      <c r="F239" s="253" t="s">
        <v>731</v>
      </c>
      <c r="G239" s="251"/>
      <c r="H239" s="254">
        <v>1374</v>
      </c>
      <c r="I239" s="255"/>
      <c r="J239" s="251"/>
      <c r="K239" s="251"/>
      <c r="L239" s="256"/>
      <c r="M239" s="257"/>
      <c r="N239" s="258"/>
      <c r="O239" s="258"/>
      <c r="P239" s="258"/>
      <c r="Q239" s="258"/>
      <c r="R239" s="258"/>
      <c r="S239" s="258"/>
      <c r="T239" s="25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0" t="s">
        <v>199</v>
      </c>
      <c r="AU239" s="260" t="s">
        <v>85</v>
      </c>
      <c r="AV239" s="13" t="s">
        <v>87</v>
      </c>
      <c r="AW239" s="13" t="s">
        <v>32</v>
      </c>
      <c r="AX239" s="13" t="s">
        <v>85</v>
      </c>
      <c r="AY239" s="260" t="s">
        <v>139</v>
      </c>
    </row>
    <row r="240" s="2" customFormat="1" ht="16.5" customHeight="1">
      <c r="A240" s="39"/>
      <c r="B240" s="40"/>
      <c r="C240" s="232" t="s">
        <v>393</v>
      </c>
      <c r="D240" s="232" t="s">
        <v>140</v>
      </c>
      <c r="E240" s="233" t="s">
        <v>384</v>
      </c>
      <c r="F240" s="234" t="s">
        <v>385</v>
      </c>
      <c r="G240" s="235" t="s">
        <v>175</v>
      </c>
      <c r="H240" s="236">
        <v>604.55999999999995</v>
      </c>
      <c r="I240" s="237"/>
      <c r="J240" s="238">
        <f>ROUND(I240*H240,2)</f>
        <v>0</v>
      </c>
      <c r="K240" s="239"/>
      <c r="L240" s="42"/>
      <c r="M240" s="240" t="s">
        <v>1</v>
      </c>
      <c r="N240" s="241" t="s">
        <v>42</v>
      </c>
      <c r="O240" s="92"/>
      <c r="P240" s="242">
        <f>O240*H240</f>
        <v>0</v>
      </c>
      <c r="Q240" s="242">
        <v>0</v>
      </c>
      <c r="R240" s="242">
        <f>Q240*H240</f>
        <v>0</v>
      </c>
      <c r="S240" s="242">
        <v>0</v>
      </c>
      <c r="T240" s="243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4" t="s">
        <v>186</v>
      </c>
      <c r="AT240" s="244" t="s">
        <v>140</v>
      </c>
      <c r="AU240" s="244" t="s">
        <v>85</v>
      </c>
      <c r="AY240" s="16" t="s">
        <v>139</v>
      </c>
      <c r="BE240" s="144">
        <f>IF(N240="základní",J240,0)</f>
        <v>0</v>
      </c>
      <c r="BF240" s="144">
        <f>IF(N240="snížená",J240,0)</f>
        <v>0</v>
      </c>
      <c r="BG240" s="144">
        <f>IF(N240="zákl. přenesená",J240,0)</f>
        <v>0</v>
      </c>
      <c r="BH240" s="144">
        <f>IF(N240="sníž. přenesená",J240,0)</f>
        <v>0</v>
      </c>
      <c r="BI240" s="144">
        <f>IF(N240="nulová",J240,0)</f>
        <v>0</v>
      </c>
      <c r="BJ240" s="16" t="s">
        <v>85</v>
      </c>
      <c r="BK240" s="144">
        <f>ROUND(I240*H240,2)</f>
        <v>0</v>
      </c>
      <c r="BL240" s="16" t="s">
        <v>186</v>
      </c>
      <c r="BM240" s="244" t="s">
        <v>732</v>
      </c>
    </row>
    <row r="241" s="2" customFormat="1">
      <c r="A241" s="39"/>
      <c r="B241" s="40"/>
      <c r="C241" s="41"/>
      <c r="D241" s="245" t="s">
        <v>146</v>
      </c>
      <c r="E241" s="41"/>
      <c r="F241" s="246" t="s">
        <v>387</v>
      </c>
      <c r="G241" s="41"/>
      <c r="H241" s="41"/>
      <c r="I241" s="247"/>
      <c r="J241" s="41"/>
      <c r="K241" s="41"/>
      <c r="L241" s="42"/>
      <c r="M241" s="248"/>
      <c r="N241" s="249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6" t="s">
        <v>146</v>
      </c>
      <c r="AU241" s="16" t="s">
        <v>85</v>
      </c>
    </row>
    <row r="242" s="2" customFormat="1" ht="16.5" customHeight="1">
      <c r="A242" s="39"/>
      <c r="B242" s="40"/>
      <c r="C242" s="232" t="s">
        <v>398</v>
      </c>
      <c r="D242" s="232" t="s">
        <v>140</v>
      </c>
      <c r="E242" s="233" t="s">
        <v>389</v>
      </c>
      <c r="F242" s="234" t="s">
        <v>390</v>
      </c>
      <c r="G242" s="235" t="s">
        <v>164</v>
      </c>
      <c r="H242" s="236">
        <v>6921.54</v>
      </c>
      <c r="I242" s="237"/>
      <c r="J242" s="238">
        <f>ROUND(I242*H242,2)</f>
        <v>0</v>
      </c>
      <c r="K242" s="239"/>
      <c r="L242" s="42"/>
      <c r="M242" s="240" t="s">
        <v>1</v>
      </c>
      <c r="N242" s="241" t="s">
        <v>42</v>
      </c>
      <c r="O242" s="92"/>
      <c r="P242" s="242">
        <f>O242*H242</f>
        <v>0</v>
      </c>
      <c r="Q242" s="242">
        <v>0.0070699999999999999</v>
      </c>
      <c r="R242" s="242">
        <f>Q242*H242</f>
        <v>48.935287799999998</v>
      </c>
      <c r="S242" s="242">
        <v>0</v>
      </c>
      <c r="T242" s="243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4" t="s">
        <v>186</v>
      </c>
      <c r="AT242" s="244" t="s">
        <v>140</v>
      </c>
      <c r="AU242" s="244" t="s">
        <v>85</v>
      </c>
      <c r="AY242" s="16" t="s">
        <v>139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6" t="s">
        <v>85</v>
      </c>
      <c r="BK242" s="144">
        <f>ROUND(I242*H242,2)</f>
        <v>0</v>
      </c>
      <c r="BL242" s="16" t="s">
        <v>186</v>
      </c>
      <c r="BM242" s="244" t="s">
        <v>733</v>
      </c>
    </row>
    <row r="243" s="2" customFormat="1">
      <c r="A243" s="39"/>
      <c r="B243" s="40"/>
      <c r="C243" s="41"/>
      <c r="D243" s="245" t="s">
        <v>146</v>
      </c>
      <c r="E243" s="41"/>
      <c r="F243" s="246" t="s">
        <v>392</v>
      </c>
      <c r="G243" s="41"/>
      <c r="H243" s="41"/>
      <c r="I243" s="247"/>
      <c r="J243" s="41"/>
      <c r="K243" s="41"/>
      <c r="L243" s="42"/>
      <c r="M243" s="248"/>
      <c r="N243" s="249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6" t="s">
        <v>146</v>
      </c>
      <c r="AU243" s="16" t="s">
        <v>85</v>
      </c>
    </row>
    <row r="244" s="2" customFormat="1" ht="21.75" customHeight="1">
      <c r="A244" s="39"/>
      <c r="B244" s="40"/>
      <c r="C244" s="232" t="s">
        <v>403</v>
      </c>
      <c r="D244" s="232" t="s">
        <v>140</v>
      </c>
      <c r="E244" s="233" t="s">
        <v>640</v>
      </c>
      <c r="F244" s="234" t="s">
        <v>641</v>
      </c>
      <c r="G244" s="235" t="s">
        <v>164</v>
      </c>
      <c r="H244" s="236">
        <v>824.39999999999998</v>
      </c>
      <c r="I244" s="237"/>
      <c r="J244" s="238">
        <f>ROUND(I244*H244,2)</f>
        <v>0</v>
      </c>
      <c r="K244" s="239"/>
      <c r="L244" s="42"/>
      <c r="M244" s="240" t="s">
        <v>1</v>
      </c>
      <c r="N244" s="241" t="s">
        <v>42</v>
      </c>
      <c r="O244" s="92"/>
      <c r="P244" s="242">
        <f>O244*H244</f>
        <v>0</v>
      </c>
      <c r="Q244" s="242">
        <v>0.098000000000000004</v>
      </c>
      <c r="R244" s="242">
        <f>Q244*H244</f>
        <v>80.791200000000003</v>
      </c>
      <c r="S244" s="242">
        <v>0</v>
      </c>
      <c r="T244" s="243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4" t="s">
        <v>144</v>
      </c>
      <c r="AT244" s="244" t="s">
        <v>140</v>
      </c>
      <c r="AU244" s="244" t="s">
        <v>85</v>
      </c>
      <c r="AY244" s="16" t="s">
        <v>139</v>
      </c>
      <c r="BE244" s="144">
        <f>IF(N244="základní",J244,0)</f>
        <v>0</v>
      </c>
      <c r="BF244" s="144">
        <f>IF(N244="snížená",J244,0)</f>
        <v>0</v>
      </c>
      <c r="BG244" s="144">
        <f>IF(N244="zákl. přenesená",J244,0)</f>
        <v>0</v>
      </c>
      <c r="BH244" s="144">
        <f>IF(N244="sníž. přenesená",J244,0)</f>
        <v>0</v>
      </c>
      <c r="BI244" s="144">
        <f>IF(N244="nulová",J244,0)</f>
        <v>0</v>
      </c>
      <c r="BJ244" s="16" t="s">
        <v>85</v>
      </c>
      <c r="BK244" s="144">
        <f>ROUND(I244*H244,2)</f>
        <v>0</v>
      </c>
      <c r="BL244" s="16" t="s">
        <v>144</v>
      </c>
      <c r="BM244" s="244" t="s">
        <v>734</v>
      </c>
    </row>
    <row r="245" s="2" customFormat="1">
      <c r="A245" s="39"/>
      <c r="B245" s="40"/>
      <c r="C245" s="41"/>
      <c r="D245" s="245" t="s">
        <v>146</v>
      </c>
      <c r="E245" s="41"/>
      <c r="F245" s="246" t="s">
        <v>643</v>
      </c>
      <c r="G245" s="41"/>
      <c r="H245" s="41"/>
      <c r="I245" s="247"/>
      <c r="J245" s="41"/>
      <c r="K245" s="41"/>
      <c r="L245" s="42"/>
      <c r="M245" s="248"/>
      <c r="N245" s="249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6" t="s">
        <v>146</v>
      </c>
      <c r="AU245" s="16" t="s">
        <v>85</v>
      </c>
    </row>
    <row r="246" s="2" customFormat="1" ht="16.5" customHeight="1">
      <c r="A246" s="39"/>
      <c r="B246" s="40"/>
      <c r="C246" s="261" t="s">
        <v>407</v>
      </c>
      <c r="D246" s="261" t="s">
        <v>245</v>
      </c>
      <c r="E246" s="262" t="s">
        <v>644</v>
      </c>
      <c r="F246" s="263" t="s">
        <v>645</v>
      </c>
      <c r="G246" s="264" t="s">
        <v>143</v>
      </c>
      <c r="H246" s="265">
        <v>3435</v>
      </c>
      <c r="I246" s="266"/>
      <c r="J246" s="267">
        <f>ROUND(I246*H246,2)</f>
        <v>0</v>
      </c>
      <c r="K246" s="268"/>
      <c r="L246" s="269"/>
      <c r="M246" s="270" t="s">
        <v>1</v>
      </c>
      <c r="N246" s="271" t="s">
        <v>42</v>
      </c>
      <c r="O246" s="92"/>
      <c r="P246" s="242">
        <f>O246*H246</f>
        <v>0</v>
      </c>
      <c r="Q246" s="242">
        <v>0.032399999999999998</v>
      </c>
      <c r="R246" s="242">
        <f>Q246*H246</f>
        <v>111.294</v>
      </c>
      <c r="S246" s="242">
        <v>0</v>
      </c>
      <c r="T246" s="243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4" t="s">
        <v>178</v>
      </c>
      <c r="AT246" s="244" t="s">
        <v>245</v>
      </c>
      <c r="AU246" s="244" t="s">
        <v>85</v>
      </c>
      <c r="AY246" s="16" t="s">
        <v>139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6" t="s">
        <v>85</v>
      </c>
      <c r="BK246" s="144">
        <f>ROUND(I246*H246,2)</f>
        <v>0</v>
      </c>
      <c r="BL246" s="16" t="s">
        <v>144</v>
      </c>
      <c r="BM246" s="244" t="s">
        <v>735</v>
      </c>
    </row>
    <row r="247" s="2" customFormat="1">
      <c r="A247" s="39"/>
      <c r="B247" s="40"/>
      <c r="C247" s="41"/>
      <c r="D247" s="245" t="s">
        <v>146</v>
      </c>
      <c r="E247" s="41"/>
      <c r="F247" s="246" t="s">
        <v>645</v>
      </c>
      <c r="G247" s="41"/>
      <c r="H247" s="41"/>
      <c r="I247" s="247"/>
      <c r="J247" s="41"/>
      <c r="K247" s="41"/>
      <c r="L247" s="42"/>
      <c r="M247" s="248"/>
      <c r="N247" s="249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6" t="s">
        <v>146</v>
      </c>
      <c r="AU247" s="16" t="s">
        <v>85</v>
      </c>
    </row>
    <row r="248" s="2" customFormat="1" ht="33" customHeight="1">
      <c r="A248" s="39"/>
      <c r="B248" s="40"/>
      <c r="C248" s="232" t="s">
        <v>411</v>
      </c>
      <c r="D248" s="232" t="s">
        <v>140</v>
      </c>
      <c r="E248" s="233" t="s">
        <v>647</v>
      </c>
      <c r="F248" s="234" t="s">
        <v>648</v>
      </c>
      <c r="G248" s="235" t="s">
        <v>164</v>
      </c>
      <c r="H248" s="236">
        <v>12.369999999999999</v>
      </c>
      <c r="I248" s="237"/>
      <c r="J248" s="238">
        <f>ROUND(I248*H248,2)</f>
        <v>0</v>
      </c>
      <c r="K248" s="239"/>
      <c r="L248" s="42"/>
      <c r="M248" s="240" t="s">
        <v>1</v>
      </c>
      <c r="N248" s="241" t="s">
        <v>42</v>
      </c>
      <c r="O248" s="92"/>
      <c r="P248" s="242">
        <f>O248*H248</f>
        <v>0</v>
      </c>
      <c r="Q248" s="242">
        <v>0.14610000000000001</v>
      </c>
      <c r="R248" s="242">
        <f>Q248*H248</f>
        <v>1.8072569999999999</v>
      </c>
      <c r="S248" s="242">
        <v>0</v>
      </c>
      <c r="T248" s="243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4" t="s">
        <v>144</v>
      </c>
      <c r="AT248" s="244" t="s">
        <v>140</v>
      </c>
      <c r="AU248" s="244" t="s">
        <v>85</v>
      </c>
      <c r="AY248" s="16" t="s">
        <v>139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6" t="s">
        <v>85</v>
      </c>
      <c r="BK248" s="144">
        <f>ROUND(I248*H248,2)</f>
        <v>0</v>
      </c>
      <c r="BL248" s="16" t="s">
        <v>144</v>
      </c>
      <c r="BM248" s="244" t="s">
        <v>736</v>
      </c>
    </row>
    <row r="249" s="2" customFormat="1">
      <c r="A249" s="39"/>
      <c r="B249" s="40"/>
      <c r="C249" s="41"/>
      <c r="D249" s="245" t="s">
        <v>146</v>
      </c>
      <c r="E249" s="41"/>
      <c r="F249" s="246" t="s">
        <v>650</v>
      </c>
      <c r="G249" s="41"/>
      <c r="H249" s="41"/>
      <c r="I249" s="247"/>
      <c r="J249" s="41"/>
      <c r="K249" s="41"/>
      <c r="L249" s="42"/>
      <c r="M249" s="248"/>
      <c r="N249" s="249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6" t="s">
        <v>146</v>
      </c>
      <c r="AU249" s="16" t="s">
        <v>85</v>
      </c>
    </row>
    <row r="250" s="2" customFormat="1" ht="21.75" customHeight="1">
      <c r="A250" s="39"/>
      <c r="B250" s="40"/>
      <c r="C250" s="261" t="s">
        <v>415</v>
      </c>
      <c r="D250" s="261" t="s">
        <v>245</v>
      </c>
      <c r="E250" s="262" t="s">
        <v>652</v>
      </c>
      <c r="F250" s="263" t="s">
        <v>653</v>
      </c>
      <c r="G250" s="264" t="s">
        <v>143</v>
      </c>
      <c r="H250" s="265">
        <v>99</v>
      </c>
      <c r="I250" s="266"/>
      <c r="J250" s="267">
        <f>ROUND(I250*H250,2)</f>
        <v>0</v>
      </c>
      <c r="K250" s="268"/>
      <c r="L250" s="269"/>
      <c r="M250" s="270" t="s">
        <v>1</v>
      </c>
      <c r="N250" s="271" t="s">
        <v>42</v>
      </c>
      <c r="O250" s="92"/>
      <c r="P250" s="242">
        <f>O250*H250</f>
        <v>0</v>
      </c>
      <c r="Q250" s="242">
        <v>0.028000000000000001</v>
      </c>
      <c r="R250" s="242">
        <f>Q250*H250</f>
        <v>2.7720000000000002</v>
      </c>
      <c r="S250" s="242">
        <v>0</v>
      </c>
      <c r="T250" s="243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4" t="s">
        <v>186</v>
      </c>
      <c r="AT250" s="244" t="s">
        <v>245</v>
      </c>
      <c r="AU250" s="244" t="s">
        <v>85</v>
      </c>
      <c r="AY250" s="16" t="s">
        <v>139</v>
      </c>
      <c r="BE250" s="144">
        <f>IF(N250="základní",J250,0)</f>
        <v>0</v>
      </c>
      <c r="BF250" s="144">
        <f>IF(N250="snížená",J250,0)</f>
        <v>0</v>
      </c>
      <c r="BG250" s="144">
        <f>IF(N250="zákl. přenesená",J250,0)</f>
        <v>0</v>
      </c>
      <c r="BH250" s="144">
        <f>IF(N250="sníž. přenesená",J250,0)</f>
        <v>0</v>
      </c>
      <c r="BI250" s="144">
        <f>IF(N250="nulová",J250,0)</f>
        <v>0</v>
      </c>
      <c r="BJ250" s="16" t="s">
        <v>85</v>
      </c>
      <c r="BK250" s="144">
        <f>ROUND(I250*H250,2)</f>
        <v>0</v>
      </c>
      <c r="BL250" s="16" t="s">
        <v>186</v>
      </c>
      <c r="BM250" s="244" t="s">
        <v>737</v>
      </c>
    </row>
    <row r="251" s="2" customFormat="1">
      <c r="A251" s="39"/>
      <c r="B251" s="40"/>
      <c r="C251" s="41"/>
      <c r="D251" s="245" t="s">
        <v>146</v>
      </c>
      <c r="E251" s="41"/>
      <c r="F251" s="246" t="s">
        <v>653</v>
      </c>
      <c r="G251" s="41"/>
      <c r="H251" s="41"/>
      <c r="I251" s="247"/>
      <c r="J251" s="41"/>
      <c r="K251" s="41"/>
      <c r="L251" s="42"/>
      <c r="M251" s="248"/>
      <c r="N251" s="249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6" t="s">
        <v>146</v>
      </c>
      <c r="AU251" s="16" t="s">
        <v>85</v>
      </c>
    </row>
    <row r="252" s="2" customFormat="1" ht="21.75" customHeight="1">
      <c r="A252" s="39"/>
      <c r="B252" s="40"/>
      <c r="C252" s="232" t="s">
        <v>420</v>
      </c>
      <c r="D252" s="232" t="s">
        <v>140</v>
      </c>
      <c r="E252" s="233" t="s">
        <v>373</v>
      </c>
      <c r="F252" s="234" t="s">
        <v>374</v>
      </c>
      <c r="G252" s="235" t="s">
        <v>360</v>
      </c>
      <c r="H252" s="236">
        <v>10.5</v>
      </c>
      <c r="I252" s="237"/>
      <c r="J252" s="238">
        <f>ROUND(I252*H252,2)</f>
        <v>0</v>
      </c>
      <c r="K252" s="239"/>
      <c r="L252" s="42"/>
      <c r="M252" s="240" t="s">
        <v>1</v>
      </c>
      <c r="N252" s="241" t="s">
        <v>42</v>
      </c>
      <c r="O252" s="92"/>
      <c r="P252" s="242">
        <f>O252*H252</f>
        <v>0</v>
      </c>
      <c r="Q252" s="242">
        <v>0.0035999999999999999</v>
      </c>
      <c r="R252" s="242">
        <f>Q252*H252</f>
        <v>0.0378</v>
      </c>
      <c r="S252" s="242">
        <v>0</v>
      </c>
      <c r="T252" s="243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4" t="s">
        <v>144</v>
      </c>
      <c r="AT252" s="244" t="s">
        <v>140</v>
      </c>
      <c r="AU252" s="244" t="s">
        <v>85</v>
      </c>
      <c r="AY252" s="16" t="s">
        <v>139</v>
      </c>
      <c r="BE252" s="144">
        <f>IF(N252="základní",J252,0)</f>
        <v>0</v>
      </c>
      <c r="BF252" s="144">
        <f>IF(N252="snížená",J252,0)</f>
        <v>0</v>
      </c>
      <c r="BG252" s="144">
        <f>IF(N252="zákl. přenesená",J252,0)</f>
        <v>0</v>
      </c>
      <c r="BH252" s="144">
        <f>IF(N252="sníž. přenesená",J252,0)</f>
        <v>0</v>
      </c>
      <c r="BI252" s="144">
        <f>IF(N252="nulová",J252,0)</f>
        <v>0</v>
      </c>
      <c r="BJ252" s="16" t="s">
        <v>85</v>
      </c>
      <c r="BK252" s="144">
        <f>ROUND(I252*H252,2)</f>
        <v>0</v>
      </c>
      <c r="BL252" s="16" t="s">
        <v>144</v>
      </c>
      <c r="BM252" s="244" t="s">
        <v>738</v>
      </c>
    </row>
    <row r="253" s="2" customFormat="1">
      <c r="A253" s="39"/>
      <c r="B253" s="40"/>
      <c r="C253" s="41"/>
      <c r="D253" s="245" t="s">
        <v>146</v>
      </c>
      <c r="E253" s="41"/>
      <c r="F253" s="246" t="s">
        <v>376</v>
      </c>
      <c r="G253" s="41"/>
      <c r="H253" s="41"/>
      <c r="I253" s="247"/>
      <c r="J253" s="41"/>
      <c r="K253" s="41"/>
      <c r="L253" s="42"/>
      <c r="M253" s="248"/>
      <c r="N253" s="249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6" t="s">
        <v>146</v>
      </c>
      <c r="AU253" s="16" t="s">
        <v>85</v>
      </c>
    </row>
    <row r="254" s="2" customFormat="1" ht="16.5" customHeight="1">
      <c r="A254" s="39"/>
      <c r="B254" s="40"/>
      <c r="C254" s="261" t="s">
        <v>426</v>
      </c>
      <c r="D254" s="261" t="s">
        <v>245</v>
      </c>
      <c r="E254" s="262" t="s">
        <v>739</v>
      </c>
      <c r="F254" s="263" t="s">
        <v>740</v>
      </c>
      <c r="G254" s="264" t="s">
        <v>360</v>
      </c>
      <c r="H254" s="265">
        <v>43</v>
      </c>
      <c r="I254" s="266"/>
      <c r="J254" s="267">
        <f>ROUND(I254*H254,2)</f>
        <v>0</v>
      </c>
      <c r="K254" s="268"/>
      <c r="L254" s="269"/>
      <c r="M254" s="270" t="s">
        <v>1</v>
      </c>
      <c r="N254" s="271" t="s">
        <v>42</v>
      </c>
      <c r="O254" s="92"/>
      <c r="P254" s="242">
        <f>O254*H254</f>
        <v>0</v>
      </c>
      <c r="Q254" s="242">
        <v>0.055</v>
      </c>
      <c r="R254" s="242">
        <f>Q254*H254</f>
        <v>2.3650000000000002</v>
      </c>
      <c r="S254" s="242">
        <v>0</v>
      </c>
      <c r="T254" s="243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4" t="s">
        <v>178</v>
      </c>
      <c r="AT254" s="244" t="s">
        <v>245</v>
      </c>
      <c r="AU254" s="244" t="s">
        <v>85</v>
      </c>
      <c r="AY254" s="16" t="s">
        <v>139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6" t="s">
        <v>85</v>
      </c>
      <c r="BK254" s="144">
        <f>ROUND(I254*H254,2)</f>
        <v>0</v>
      </c>
      <c r="BL254" s="16" t="s">
        <v>144</v>
      </c>
      <c r="BM254" s="244" t="s">
        <v>741</v>
      </c>
    </row>
    <row r="255" s="2" customFormat="1">
      <c r="A255" s="39"/>
      <c r="B255" s="40"/>
      <c r="C255" s="41"/>
      <c r="D255" s="245" t="s">
        <v>146</v>
      </c>
      <c r="E255" s="41"/>
      <c r="F255" s="246" t="s">
        <v>740</v>
      </c>
      <c r="G255" s="41"/>
      <c r="H255" s="41"/>
      <c r="I255" s="247"/>
      <c r="J255" s="41"/>
      <c r="K255" s="41"/>
      <c r="L255" s="42"/>
      <c r="M255" s="248"/>
      <c r="N255" s="249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6" t="s">
        <v>146</v>
      </c>
      <c r="AU255" s="16" t="s">
        <v>85</v>
      </c>
    </row>
    <row r="256" s="2" customFormat="1" ht="33" customHeight="1">
      <c r="A256" s="39"/>
      <c r="B256" s="40"/>
      <c r="C256" s="232" t="s">
        <v>431</v>
      </c>
      <c r="D256" s="232" t="s">
        <v>140</v>
      </c>
      <c r="E256" s="233" t="s">
        <v>363</v>
      </c>
      <c r="F256" s="234" t="s">
        <v>364</v>
      </c>
      <c r="G256" s="235" t="s">
        <v>360</v>
      </c>
      <c r="H256" s="236">
        <v>43</v>
      </c>
      <c r="I256" s="237"/>
      <c r="J256" s="238">
        <f>ROUND(I256*H256,2)</f>
        <v>0</v>
      </c>
      <c r="K256" s="239"/>
      <c r="L256" s="42"/>
      <c r="M256" s="240" t="s">
        <v>1</v>
      </c>
      <c r="N256" s="241" t="s">
        <v>42</v>
      </c>
      <c r="O256" s="92"/>
      <c r="P256" s="242">
        <f>O256*H256</f>
        <v>0</v>
      </c>
      <c r="Q256" s="242">
        <v>0.1295</v>
      </c>
      <c r="R256" s="242">
        <f>Q256*H256</f>
        <v>5.5685000000000002</v>
      </c>
      <c r="S256" s="242">
        <v>0</v>
      </c>
      <c r="T256" s="24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4" t="s">
        <v>144</v>
      </c>
      <c r="AT256" s="244" t="s">
        <v>140</v>
      </c>
      <c r="AU256" s="244" t="s">
        <v>85</v>
      </c>
      <c r="AY256" s="16" t="s">
        <v>139</v>
      </c>
      <c r="BE256" s="144">
        <f>IF(N256="základní",J256,0)</f>
        <v>0</v>
      </c>
      <c r="BF256" s="144">
        <f>IF(N256="snížená",J256,0)</f>
        <v>0</v>
      </c>
      <c r="BG256" s="144">
        <f>IF(N256="zákl. přenesená",J256,0)</f>
        <v>0</v>
      </c>
      <c r="BH256" s="144">
        <f>IF(N256="sníž. přenesená",J256,0)</f>
        <v>0</v>
      </c>
      <c r="BI256" s="144">
        <f>IF(N256="nulová",J256,0)</f>
        <v>0</v>
      </c>
      <c r="BJ256" s="16" t="s">
        <v>85</v>
      </c>
      <c r="BK256" s="144">
        <f>ROUND(I256*H256,2)</f>
        <v>0</v>
      </c>
      <c r="BL256" s="16" t="s">
        <v>144</v>
      </c>
      <c r="BM256" s="244" t="s">
        <v>742</v>
      </c>
    </row>
    <row r="257" s="2" customFormat="1">
      <c r="A257" s="39"/>
      <c r="B257" s="40"/>
      <c r="C257" s="41"/>
      <c r="D257" s="245" t="s">
        <v>146</v>
      </c>
      <c r="E257" s="41"/>
      <c r="F257" s="246" t="s">
        <v>366</v>
      </c>
      <c r="G257" s="41"/>
      <c r="H257" s="41"/>
      <c r="I257" s="247"/>
      <c r="J257" s="41"/>
      <c r="K257" s="41"/>
      <c r="L257" s="42"/>
      <c r="M257" s="248"/>
      <c r="N257" s="249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6" t="s">
        <v>146</v>
      </c>
      <c r="AU257" s="16" t="s">
        <v>85</v>
      </c>
    </row>
    <row r="258" s="2" customFormat="1" ht="16.5" customHeight="1">
      <c r="A258" s="39"/>
      <c r="B258" s="40"/>
      <c r="C258" s="232" t="s">
        <v>436</v>
      </c>
      <c r="D258" s="232" t="s">
        <v>140</v>
      </c>
      <c r="E258" s="233" t="s">
        <v>318</v>
      </c>
      <c r="F258" s="234" t="s">
        <v>416</v>
      </c>
      <c r="G258" s="235" t="s">
        <v>360</v>
      </c>
      <c r="H258" s="236">
        <v>48</v>
      </c>
      <c r="I258" s="237"/>
      <c r="J258" s="238">
        <f>ROUND(I258*H258,2)</f>
        <v>0</v>
      </c>
      <c r="K258" s="239"/>
      <c r="L258" s="42"/>
      <c r="M258" s="240" t="s">
        <v>1</v>
      </c>
      <c r="N258" s="241" t="s">
        <v>42</v>
      </c>
      <c r="O258" s="92"/>
      <c r="P258" s="242">
        <f>O258*H258</f>
        <v>0</v>
      </c>
      <c r="Q258" s="242">
        <v>0.74460999999999999</v>
      </c>
      <c r="R258" s="242">
        <f>Q258*H258</f>
        <v>35.741280000000003</v>
      </c>
      <c r="S258" s="242">
        <v>0</v>
      </c>
      <c r="T258" s="243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4" t="s">
        <v>186</v>
      </c>
      <c r="AT258" s="244" t="s">
        <v>140</v>
      </c>
      <c r="AU258" s="244" t="s">
        <v>85</v>
      </c>
      <c r="AY258" s="16" t="s">
        <v>139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6" t="s">
        <v>85</v>
      </c>
      <c r="BK258" s="144">
        <f>ROUND(I258*H258,2)</f>
        <v>0</v>
      </c>
      <c r="BL258" s="16" t="s">
        <v>186</v>
      </c>
      <c r="BM258" s="244" t="s">
        <v>743</v>
      </c>
    </row>
    <row r="259" s="2" customFormat="1">
      <c r="A259" s="39"/>
      <c r="B259" s="40"/>
      <c r="C259" s="41"/>
      <c r="D259" s="245" t="s">
        <v>146</v>
      </c>
      <c r="E259" s="41"/>
      <c r="F259" s="246" t="s">
        <v>416</v>
      </c>
      <c r="G259" s="41"/>
      <c r="H259" s="41"/>
      <c r="I259" s="247"/>
      <c r="J259" s="41"/>
      <c r="K259" s="41"/>
      <c r="L259" s="42"/>
      <c r="M259" s="248"/>
      <c r="N259" s="249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6" t="s">
        <v>146</v>
      </c>
      <c r="AU259" s="16" t="s">
        <v>85</v>
      </c>
    </row>
    <row r="260" s="13" customFormat="1">
      <c r="A260" s="13"/>
      <c r="B260" s="250"/>
      <c r="C260" s="251"/>
      <c r="D260" s="245" t="s">
        <v>199</v>
      </c>
      <c r="E260" s="252" t="s">
        <v>1</v>
      </c>
      <c r="F260" s="253" t="s">
        <v>744</v>
      </c>
      <c r="G260" s="251"/>
      <c r="H260" s="254">
        <v>48</v>
      </c>
      <c r="I260" s="255"/>
      <c r="J260" s="251"/>
      <c r="K260" s="251"/>
      <c r="L260" s="256"/>
      <c r="M260" s="257"/>
      <c r="N260" s="258"/>
      <c r="O260" s="258"/>
      <c r="P260" s="258"/>
      <c r="Q260" s="258"/>
      <c r="R260" s="258"/>
      <c r="S260" s="258"/>
      <c r="T260" s="25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0" t="s">
        <v>199</v>
      </c>
      <c r="AU260" s="260" t="s">
        <v>85</v>
      </c>
      <c r="AV260" s="13" t="s">
        <v>87</v>
      </c>
      <c r="AW260" s="13" t="s">
        <v>32</v>
      </c>
      <c r="AX260" s="13" t="s">
        <v>85</v>
      </c>
      <c r="AY260" s="260" t="s">
        <v>139</v>
      </c>
    </row>
    <row r="261" s="12" customFormat="1" ht="25.92" customHeight="1">
      <c r="A261" s="12"/>
      <c r="B261" s="218"/>
      <c r="C261" s="219"/>
      <c r="D261" s="220" t="s">
        <v>76</v>
      </c>
      <c r="E261" s="221" t="s">
        <v>504</v>
      </c>
      <c r="F261" s="221" t="s">
        <v>505</v>
      </c>
      <c r="G261" s="219"/>
      <c r="H261" s="219"/>
      <c r="I261" s="222"/>
      <c r="J261" s="223">
        <f>BK261</f>
        <v>0</v>
      </c>
      <c r="K261" s="219"/>
      <c r="L261" s="224"/>
      <c r="M261" s="225"/>
      <c r="N261" s="226"/>
      <c r="O261" s="226"/>
      <c r="P261" s="227">
        <f>SUM(P262:P264)</f>
        <v>0</v>
      </c>
      <c r="Q261" s="226"/>
      <c r="R261" s="227">
        <f>SUM(R262:R264)</f>
        <v>0</v>
      </c>
      <c r="S261" s="226"/>
      <c r="T261" s="228">
        <f>SUM(T262:T264)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29" t="s">
        <v>85</v>
      </c>
      <c r="AT261" s="230" t="s">
        <v>76</v>
      </c>
      <c r="AU261" s="230" t="s">
        <v>77</v>
      </c>
      <c r="AY261" s="229" t="s">
        <v>139</v>
      </c>
      <c r="BK261" s="231">
        <f>SUM(BK262:BK264)</f>
        <v>0</v>
      </c>
    </row>
    <row r="262" s="2" customFormat="1" ht="33" customHeight="1">
      <c r="A262" s="39"/>
      <c r="B262" s="40"/>
      <c r="C262" s="232" t="s">
        <v>441</v>
      </c>
      <c r="D262" s="232" t="s">
        <v>140</v>
      </c>
      <c r="E262" s="233" t="s">
        <v>507</v>
      </c>
      <c r="F262" s="234" t="s">
        <v>508</v>
      </c>
      <c r="G262" s="235" t="s">
        <v>225</v>
      </c>
      <c r="H262" s="236">
        <v>6083.866</v>
      </c>
      <c r="I262" s="237"/>
      <c r="J262" s="238">
        <f>ROUND(I262*H262,2)</f>
        <v>0</v>
      </c>
      <c r="K262" s="239"/>
      <c r="L262" s="42"/>
      <c r="M262" s="240" t="s">
        <v>1</v>
      </c>
      <c r="N262" s="241" t="s">
        <v>42</v>
      </c>
      <c r="O262" s="92"/>
      <c r="P262" s="242">
        <f>O262*H262</f>
        <v>0</v>
      </c>
      <c r="Q262" s="242">
        <v>0</v>
      </c>
      <c r="R262" s="242">
        <f>Q262*H262</f>
        <v>0</v>
      </c>
      <c r="S262" s="242">
        <v>0</v>
      </c>
      <c r="T262" s="243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4" t="s">
        <v>144</v>
      </c>
      <c r="AT262" s="244" t="s">
        <v>140</v>
      </c>
      <c r="AU262" s="244" t="s">
        <v>85</v>
      </c>
      <c r="AY262" s="16" t="s">
        <v>139</v>
      </c>
      <c r="BE262" s="144">
        <f>IF(N262="základní",J262,0)</f>
        <v>0</v>
      </c>
      <c r="BF262" s="144">
        <f>IF(N262="snížená",J262,0)</f>
        <v>0</v>
      </c>
      <c r="BG262" s="144">
        <f>IF(N262="zákl. přenesená",J262,0)</f>
        <v>0</v>
      </c>
      <c r="BH262" s="144">
        <f>IF(N262="sníž. přenesená",J262,0)</f>
        <v>0</v>
      </c>
      <c r="BI262" s="144">
        <f>IF(N262="nulová",J262,0)</f>
        <v>0</v>
      </c>
      <c r="BJ262" s="16" t="s">
        <v>85</v>
      </c>
      <c r="BK262" s="144">
        <f>ROUND(I262*H262,2)</f>
        <v>0</v>
      </c>
      <c r="BL262" s="16" t="s">
        <v>144</v>
      </c>
      <c r="BM262" s="244" t="s">
        <v>745</v>
      </c>
    </row>
    <row r="263" s="2" customFormat="1">
      <c r="A263" s="39"/>
      <c r="B263" s="40"/>
      <c r="C263" s="41"/>
      <c r="D263" s="245" t="s">
        <v>146</v>
      </c>
      <c r="E263" s="41"/>
      <c r="F263" s="246" t="s">
        <v>510</v>
      </c>
      <c r="G263" s="41"/>
      <c r="H263" s="41"/>
      <c r="I263" s="247"/>
      <c r="J263" s="41"/>
      <c r="K263" s="41"/>
      <c r="L263" s="42"/>
      <c r="M263" s="248"/>
      <c r="N263" s="249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6" t="s">
        <v>146</v>
      </c>
      <c r="AU263" s="16" t="s">
        <v>85</v>
      </c>
    </row>
    <row r="264" s="13" customFormat="1">
      <c r="A264" s="13"/>
      <c r="B264" s="250"/>
      <c r="C264" s="251"/>
      <c r="D264" s="245" t="s">
        <v>199</v>
      </c>
      <c r="E264" s="252" t="s">
        <v>1</v>
      </c>
      <c r="F264" s="253" t="s">
        <v>746</v>
      </c>
      <c r="G264" s="251"/>
      <c r="H264" s="254">
        <v>6083.866</v>
      </c>
      <c r="I264" s="255"/>
      <c r="J264" s="251"/>
      <c r="K264" s="251"/>
      <c r="L264" s="256"/>
      <c r="M264" s="257"/>
      <c r="N264" s="258"/>
      <c r="O264" s="258"/>
      <c r="P264" s="258"/>
      <c r="Q264" s="258"/>
      <c r="R264" s="258"/>
      <c r="S264" s="258"/>
      <c r="T264" s="25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0" t="s">
        <v>199</v>
      </c>
      <c r="AU264" s="260" t="s">
        <v>85</v>
      </c>
      <c r="AV264" s="13" t="s">
        <v>87</v>
      </c>
      <c r="AW264" s="13" t="s">
        <v>32</v>
      </c>
      <c r="AX264" s="13" t="s">
        <v>85</v>
      </c>
      <c r="AY264" s="260" t="s">
        <v>139</v>
      </c>
    </row>
    <row r="265" s="12" customFormat="1" ht="25.92" customHeight="1">
      <c r="A265" s="12"/>
      <c r="B265" s="218"/>
      <c r="C265" s="219"/>
      <c r="D265" s="220" t="s">
        <v>76</v>
      </c>
      <c r="E265" s="221" t="s">
        <v>512</v>
      </c>
      <c r="F265" s="221" t="s">
        <v>513</v>
      </c>
      <c r="G265" s="219"/>
      <c r="H265" s="219"/>
      <c r="I265" s="222"/>
      <c r="J265" s="223">
        <f>BK265</f>
        <v>0</v>
      </c>
      <c r="K265" s="219"/>
      <c r="L265" s="224"/>
      <c r="M265" s="225"/>
      <c r="N265" s="226"/>
      <c r="O265" s="226"/>
      <c r="P265" s="227">
        <f>SUM(P266:P277)</f>
        <v>0</v>
      </c>
      <c r="Q265" s="226"/>
      <c r="R265" s="227">
        <f>SUM(R266:R277)</f>
        <v>0</v>
      </c>
      <c r="S265" s="226"/>
      <c r="T265" s="228">
        <f>SUM(T266:T277)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29" t="s">
        <v>161</v>
      </c>
      <c r="AT265" s="230" t="s">
        <v>76</v>
      </c>
      <c r="AU265" s="230" t="s">
        <v>77</v>
      </c>
      <c r="AY265" s="229" t="s">
        <v>139</v>
      </c>
      <c r="BK265" s="231">
        <f>SUM(BK266:BK277)</f>
        <v>0</v>
      </c>
    </row>
    <row r="266" s="2" customFormat="1" ht="16.5" customHeight="1">
      <c r="A266" s="39"/>
      <c r="B266" s="40"/>
      <c r="C266" s="232" t="s">
        <v>446</v>
      </c>
      <c r="D266" s="232" t="s">
        <v>140</v>
      </c>
      <c r="E266" s="233" t="s">
        <v>515</v>
      </c>
      <c r="F266" s="234" t="s">
        <v>516</v>
      </c>
      <c r="G266" s="235" t="s">
        <v>444</v>
      </c>
      <c r="H266" s="236">
        <v>1</v>
      </c>
      <c r="I266" s="237"/>
      <c r="J266" s="238">
        <f>ROUND(I266*H266,2)</f>
        <v>0</v>
      </c>
      <c r="K266" s="239"/>
      <c r="L266" s="42"/>
      <c r="M266" s="240" t="s">
        <v>1</v>
      </c>
      <c r="N266" s="241" t="s">
        <v>42</v>
      </c>
      <c r="O266" s="92"/>
      <c r="P266" s="242">
        <f>O266*H266</f>
        <v>0</v>
      </c>
      <c r="Q266" s="242">
        <v>0</v>
      </c>
      <c r="R266" s="242">
        <f>Q266*H266</f>
        <v>0</v>
      </c>
      <c r="S266" s="242">
        <v>0</v>
      </c>
      <c r="T266" s="243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4" t="s">
        <v>186</v>
      </c>
      <c r="AT266" s="244" t="s">
        <v>140</v>
      </c>
      <c r="AU266" s="244" t="s">
        <v>85</v>
      </c>
      <c r="AY266" s="16" t="s">
        <v>139</v>
      </c>
      <c r="BE266" s="144">
        <f>IF(N266="základní",J266,0)</f>
        <v>0</v>
      </c>
      <c r="BF266" s="144">
        <f>IF(N266="snížená",J266,0)</f>
        <v>0</v>
      </c>
      <c r="BG266" s="144">
        <f>IF(N266="zákl. přenesená",J266,0)</f>
        <v>0</v>
      </c>
      <c r="BH266" s="144">
        <f>IF(N266="sníž. přenesená",J266,0)</f>
        <v>0</v>
      </c>
      <c r="BI266" s="144">
        <f>IF(N266="nulová",J266,0)</f>
        <v>0</v>
      </c>
      <c r="BJ266" s="16" t="s">
        <v>85</v>
      </c>
      <c r="BK266" s="144">
        <f>ROUND(I266*H266,2)</f>
        <v>0</v>
      </c>
      <c r="BL266" s="16" t="s">
        <v>186</v>
      </c>
      <c r="BM266" s="244" t="s">
        <v>747</v>
      </c>
    </row>
    <row r="267" s="2" customFormat="1">
      <c r="A267" s="39"/>
      <c r="B267" s="40"/>
      <c r="C267" s="41"/>
      <c r="D267" s="245" t="s">
        <v>146</v>
      </c>
      <c r="E267" s="41"/>
      <c r="F267" s="246" t="s">
        <v>516</v>
      </c>
      <c r="G267" s="41"/>
      <c r="H267" s="41"/>
      <c r="I267" s="247"/>
      <c r="J267" s="41"/>
      <c r="K267" s="41"/>
      <c r="L267" s="42"/>
      <c r="M267" s="248"/>
      <c r="N267" s="249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6" t="s">
        <v>146</v>
      </c>
      <c r="AU267" s="16" t="s">
        <v>85</v>
      </c>
    </row>
    <row r="268" s="2" customFormat="1" ht="16.5" customHeight="1">
      <c r="A268" s="39"/>
      <c r="B268" s="40"/>
      <c r="C268" s="232" t="s">
        <v>451</v>
      </c>
      <c r="D268" s="232" t="s">
        <v>140</v>
      </c>
      <c r="E268" s="233" t="s">
        <v>519</v>
      </c>
      <c r="F268" s="234" t="s">
        <v>520</v>
      </c>
      <c r="G268" s="235" t="s">
        <v>444</v>
      </c>
      <c r="H268" s="236">
        <v>1</v>
      </c>
      <c r="I268" s="237"/>
      <c r="J268" s="238">
        <f>ROUND(I268*H268,2)</f>
        <v>0</v>
      </c>
      <c r="K268" s="239"/>
      <c r="L268" s="42"/>
      <c r="M268" s="240" t="s">
        <v>1</v>
      </c>
      <c r="N268" s="241" t="s">
        <v>42</v>
      </c>
      <c r="O268" s="92"/>
      <c r="P268" s="242">
        <f>O268*H268</f>
        <v>0</v>
      </c>
      <c r="Q268" s="242">
        <v>0</v>
      </c>
      <c r="R268" s="242">
        <f>Q268*H268</f>
        <v>0</v>
      </c>
      <c r="S268" s="242">
        <v>0</v>
      </c>
      <c r="T268" s="243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4" t="s">
        <v>186</v>
      </c>
      <c r="AT268" s="244" t="s">
        <v>140</v>
      </c>
      <c r="AU268" s="244" t="s">
        <v>85</v>
      </c>
      <c r="AY268" s="16" t="s">
        <v>139</v>
      </c>
      <c r="BE268" s="144">
        <f>IF(N268="základní",J268,0)</f>
        <v>0</v>
      </c>
      <c r="BF268" s="144">
        <f>IF(N268="snížená",J268,0)</f>
        <v>0</v>
      </c>
      <c r="BG268" s="144">
        <f>IF(N268="zákl. přenesená",J268,0)</f>
        <v>0</v>
      </c>
      <c r="BH268" s="144">
        <f>IF(N268="sníž. přenesená",J268,0)</f>
        <v>0</v>
      </c>
      <c r="BI268" s="144">
        <f>IF(N268="nulová",J268,0)</f>
        <v>0</v>
      </c>
      <c r="BJ268" s="16" t="s">
        <v>85</v>
      </c>
      <c r="BK268" s="144">
        <f>ROUND(I268*H268,2)</f>
        <v>0</v>
      </c>
      <c r="BL268" s="16" t="s">
        <v>186</v>
      </c>
      <c r="BM268" s="244" t="s">
        <v>748</v>
      </c>
    </row>
    <row r="269" s="2" customFormat="1">
      <c r="A269" s="39"/>
      <c r="B269" s="40"/>
      <c r="C269" s="41"/>
      <c r="D269" s="245" t="s">
        <v>146</v>
      </c>
      <c r="E269" s="41"/>
      <c r="F269" s="246" t="s">
        <v>520</v>
      </c>
      <c r="G269" s="41"/>
      <c r="H269" s="41"/>
      <c r="I269" s="247"/>
      <c r="J269" s="41"/>
      <c r="K269" s="41"/>
      <c r="L269" s="42"/>
      <c r="M269" s="248"/>
      <c r="N269" s="249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6" t="s">
        <v>146</v>
      </c>
      <c r="AU269" s="16" t="s">
        <v>85</v>
      </c>
    </row>
    <row r="270" s="2" customFormat="1" ht="16.5" customHeight="1">
      <c r="A270" s="39"/>
      <c r="B270" s="40"/>
      <c r="C270" s="232" t="s">
        <v>456</v>
      </c>
      <c r="D270" s="232" t="s">
        <v>140</v>
      </c>
      <c r="E270" s="233" t="s">
        <v>523</v>
      </c>
      <c r="F270" s="234" t="s">
        <v>524</v>
      </c>
      <c r="G270" s="235" t="s">
        <v>444</v>
      </c>
      <c r="H270" s="236">
        <v>1</v>
      </c>
      <c r="I270" s="237"/>
      <c r="J270" s="238">
        <f>ROUND(I270*H270,2)</f>
        <v>0</v>
      </c>
      <c r="K270" s="239"/>
      <c r="L270" s="42"/>
      <c r="M270" s="240" t="s">
        <v>1</v>
      </c>
      <c r="N270" s="241" t="s">
        <v>42</v>
      </c>
      <c r="O270" s="92"/>
      <c r="P270" s="242">
        <f>O270*H270</f>
        <v>0</v>
      </c>
      <c r="Q270" s="242">
        <v>0</v>
      </c>
      <c r="R270" s="242">
        <f>Q270*H270</f>
        <v>0</v>
      </c>
      <c r="S270" s="242">
        <v>0</v>
      </c>
      <c r="T270" s="243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4" t="s">
        <v>186</v>
      </c>
      <c r="AT270" s="244" t="s">
        <v>140</v>
      </c>
      <c r="AU270" s="244" t="s">
        <v>85</v>
      </c>
      <c r="AY270" s="16" t="s">
        <v>139</v>
      </c>
      <c r="BE270" s="144">
        <f>IF(N270="základní",J270,0)</f>
        <v>0</v>
      </c>
      <c r="BF270" s="144">
        <f>IF(N270="snížená",J270,0)</f>
        <v>0</v>
      </c>
      <c r="BG270" s="144">
        <f>IF(N270="zákl. přenesená",J270,0)</f>
        <v>0</v>
      </c>
      <c r="BH270" s="144">
        <f>IF(N270="sníž. přenesená",J270,0)</f>
        <v>0</v>
      </c>
      <c r="BI270" s="144">
        <f>IF(N270="nulová",J270,0)</f>
        <v>0</v>
      </c>
      <c r="BJ270" s="16" t="s">
        <v>85</v>
      </c>
      <c r="BK270" s="144">
        <f>ROUND(I270*H270,2)</f>
        <v>0</v>
      </c>
      <c r="BL270" s="16" t="s">
        <v>186</v>
      </c>
      <c r="BM270" s="244" t="s">
        <v>749</v>
      </c>
    </row>
    <row r="271" s="2" customFormat="1">
      <c r="A271" s="39"/>
      <c r="B271" s="40"/>
      <c r="C271" s="41"/>
      <c r="D271" s="245" t="s">
        <v>146</v>
      </c>
      <c r="E271" s="41"/>
      <c r="F271" s="246" t="s">
        <v>524</v>
      </c>
      <c r="G271" s="41"/>
      <c r="H271" s="41"/>
      <c r="I271" s="247"/>
      <c r="J271" s="41"/>
      <c r="K271" s="41"/>
      <c r="L271" s="42"/>
      <c r="M271" s="248"/>
      <c r="N271" s="249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6" t="s">
        <v>146</v>
      </c>
      <c r="AU271" s="16" t="s">
        <v>85</v>
      </c>
    </row>
    <row r="272" s="2" customFormat="1" ht="16.5" customHeight="1">
      <c r="A272" s="39"/>
      <c r="B272" s="40"/>
      <c r="C272" s="232" t="s">
        <v>460</v>
      </c>
      <c r="D272" s="232" t="s">
        <v>140</v>
      </c>
      <c r="E272" s="233" t="s">
        <v>527</v>
      </c>
      <c r="F272" s="234" t="s">
        <v>528</v>
      </c>
      <c r="G272" s="235" t="s">
        <v>444</v>
      </c>
      <c r="H272" s="236">
        <v>1</v>
      </c>
      <c r="I272" s="237"/>
      <c r="J272" s="238">
        <f>ROUND(I272*H272,2)</f>
        <v>0</v>
      </c>
      <c r="K272" s="239"/>
      <c r="L272" s="42"/>
      <c r="M272" s="240" t="s">
        <v>1</v>
      </c>
      <c r="N272" s="241" t="s">
        <v>42</v>
      </c>
      <c r="O272" s="92"/>
      <c r="P272" s="242">
        <f>O272*H272</f>
        <v>0</v>
      </c>
      <c r="Q272" s="242">
        <v>0</v>
      </c>
      <c r="R272" s="242">
        <f>Q272*H272</f>
        <v>0</v>
      </c>
      <c r="S272" s="242">
        <v>0</v>
      </c>
      <c r="T272" s="243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4" t="s">
        <v>186</v>
      </c>
      <c r="AT272" s="244" t="s">
        <v>140</v>
      </c>
      <c r="AU272" s="244" t="s">
        <v>85</v>
      </c>
      <c r="AY272" s="16" t="s">
        <v>139</v>
      </c>
      <c r="BE272" s="144">
        <f>IF(N272="základní",J272,0)</f>
        <v>0</v>
      </c>
      <c r="BF272" s="144">
        <f>IF(N272="snížená",J272,0)</f>
        <v>0</v>
      </c>
      <c r="BG272" s="144">
        <f>IF(N272="zákl. přenesená",J272,0)</f>
        <v>0</v>
      </c>
      <c r="BH272" s="144">
        <f>IF(N272="sníž. přenesená",J272,0)</f>
        <v>0</v>
      </c>
      <c r="BI272" s="144">
        <f>IF(N272="nulová",J272,0)</f>
        <v>0</v>
      </c>
      <c r="BJ272" s="16" t="s">
        <v>85</v>
      </c>
      <c r="BK272" s="144">
        <f>ROUND(I272*H272,2)</f>
        <v>0</v>
      </c>
      <c r="BL272" s="16" t="s">
        <v>186</v>
      </c>
      <c r="BM272" s="244" t="s">
        <v>750</v>
      </c>
    </row>
    <row r="273" s="2" customFormat="1">
      <c r="A273" s="39"/>
      <c r="B273" s="40"/>
      <c r="C273" s="41"/>
      <c r="D273" s="245" t="s">
        <v>146</v>
      </c>
      <c r="E273" s="41"/>
      <c r="F273" s="246" t="s">
        <v>528</v>
      </c>
      <c r="G273" s="41"/>
      <c r="H273" s="41"/>
      <c r="I273" s="247"/>
      <c r="J273" s="41"/>
      <c r="K273" s="41"/>
      <c r="L273" s="42"/>
      <c r="M273" s="248"/>
      <c r="N273" s="249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6" t="s">
        <v>146</v>
      </c>
      <c r="AU273" s="16" t="s">
        <v>85</v>
      </c>
    </row>
    <row r="274" s="2" customFormat="1" ht="16.5" customHeight="1">
      <c r="A274" s="39"/>
      <c r="B274" s="40"/>
      <c r="C274" s="232" t="s">
        <v>466</v>
      </c>
      <c r="D274" s="232" t="s">
        <v>140</v>
      </c>
      <c r="E274" s="233" t="s">
        <v>531</v>
      </c>
      <c r="F274" s="234" t="s">
        <v>532</v>
      </c>
      <c r="G274" s="235" t="s">
        <v>533</v>
      </c>
      <c r="H274" s="236">
        <v>6</v>
      </c>
      <c r="I274" s="237"/>
      <c r="J274" s="238">
        <f>ROUND(I274*H274,2)</f>
        <v>0</v>
      </c>
      <c r="K274" s="239"/>
      <c r="L274" s="42"/>
      <c r="M274" s="240" t="s">
        <v>1</v>
      </c>
      <c r="N274" s="241" t="s">
        <v>42</v>
      </c>
      <c r="O274" s="92"/>
      <c r="P274" s="242">
        <f>O274*H274</f>
        <v>0</v>
      </c>
      <c r="Q274" s="242">
        <v>0</v>
      </c>
      <c r="R274" s="242">
        <f>Q274*H274</f>
        <v>0</v>
      </c>
      <c r="S274" s="242">
        <v>0</v>
      </c>
      <c r="T274" s="243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4" t="s">
        <v>186</v>
      </c>
      <c r="AT274" s="244" t="s">
        <v>140</v>
      </c>
      <c r="AU274" s="244" t="s">
        <v>85</v>
      </c>
      <c r="AY274" s="16" t="s">
        <v>139</v>
      </c>
      <c r="BE274" s="144">
        <f>IF(N274="základní",J274,0)</f>
        <v>0</v>
      </c>
      <c r="BF274" s="144">
        <f>IF(N274="snížená",J274,0)</f>
        <v>0</v>
      </c>
      <c r="BG274" s="144">
        <f>IF(N274="zákl. přenesená",J274,0)</f>
        <v>0</v>
      </c>
      <c r="BH274" s="144">
        <f>IF(N274="sníž. přenesená",J274,0)</f>
        <v>0</v>
      </c>
      <c r="BI274" s="144">
        <f>IF(N274="nulová",J274,0)</f>
        <v>0</v>
      </c>
      <c r="BJ274" s="16" t="s">
        <v>85</v>
      </c>
      <c r="BK274" s="144">
        <f>ROUND(I274*H274,2)</f>
        <v>0</v>
      </c>
      <c r="BL274" s="16" t="s">
        <v>186</v>
      </c>
      <c r="BM274" s="244" t="s">
        <v>751</v>
      </c>
    </row>
    <row r="275" s="2" customFormat="1">
      <c r="A275" s="39"/>
      <c r="B275" s="40"/>
      <c r="C275" s="41"/>
      <c r="D275" s="245" t="s">
        <v>146</v>
      </c>
      <c r="E275" s="41"/>
      <c r="F275" s="246" t="s">
        <v>532</v>
      </c>
      <c r="G275" s="41"/>
      <c r="H275" s="41"/>
      <c r="I275" s="247"/>
      <c r="J275" s="41"/>
      <c r="K275" s="41"/>
      <c r="L275" s="42"/>
      <c r="M275" s="248"/>
      <c r="N275" s="249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6" t="s">
        <v>146</v>
      </c>
      <c r="AU275" s="16" t="s">
        <v>85</v>
      </c>
    </row>
    <row r="276" s="2" customFormat="1" ht="16.5" customHeight="1">
      <c r="A276" s="39"/>
      <c r="B276" s="40"/>
      <c r="C276" s="232" t="s">
        <v>471</v>
      </c>
      <c r="D276" s="232" t="s">
        <v>140</v>
      </c>
      <c r="E276" s="233" t="s">
        <v>547</v>
      </c>
      <c r="F276" s="234" t="s">
        <v>548</v>
      </c>
      <c r="G276" s="235" t="s">
        <v>444</v>
      </c>
      <c r="H276" s="236">
        <v>1</v>
      </c>
      <c r="I276" s="237"/>
      <c r="J276" s="238">
        <f>ROUND(I276*H276,2)</f>
        <v>0</v>
      </c>
      <c r="K276" s="239"/>
      <c r="L276" s="42"/>
      <c r="M276" s="240" t="s">
        <v>1</v>
      </c>
      <c r="N276" s="241" t="s">
        <v>42</v>
      </c>
      <c r="O276" s="92"/>
      <c r="P276" s="242">
        <f>O276*H276</f>
        <v>0</v>
      </c>
      <c r="Q276" s="242">
        <v>0</v>
      </c>
      <c r="R276" s="242">
        <f>Q276*H276</f>
        <v>0</v>
      </c>
      <c r="S276" s="242">
        <v>0</v>
      </c>
      <c r="T276" s="243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4" t="s">
        <v>186</v>
      </c>
      <c r="AT276" s="244" t="s">
        <v>140</v>
      </c>
      <c r="AU276" s="244" t="s">
        <v>85</v>
      </c>
      <c r="AY276" s="16" t="s">
        <v>139</v>
      </c>
      <c r="BE276" s="144">
        <f>IF(N276="základní",J276,0)</f>
        <v>0</v>
      </c>
      <c r="BF276" s="144">
        <f>IF(N276="snížená",J276,0)</f>
        <v>0</v>
      </c>
      <c r="BG276" s="144">
        <f>IF(N276="zákl. přenesená",J276,0)</f>
        <v>0</v>
      </c>
      <c r="BH276" s="144">
        <f>IF(N276="sníž. přenesená",J276,0)</f>
        <v>0</v>
      </c>
      <c r="BI276" s="144">
        <f>IF(N276="nulová",J276,0)</f>
        <v>0</v>
      </c>
      <c r="BJ276" s="16" t="s">
        <v>85</v>
      </c>
      <c r="BK276" s="144">
        <f>ROUND(I276*H276,2)</f>
        <v>0</v>
      </c>
      <c r="BL276" s="16" t="s">
        <v>186</v>
      </c>
      <c r="BM276" s="244" t="s">
        <v>752</v>
      </c>
    </row>
    <row r="277" s="2" customFormat="1">
      <c r="A277" s="39"/>
      <c r="B277" s="40"/>
      <c r="C277" s="41"/>
      <c r="D277" s="245" t="s">
        <v>146</v>
      </c>
      <c r="E277" s="41"/>
      <c r="F277" s="246" t="s">
        <v>548</v>
      </c>
      <c r="G277" s="41"/>
      <c r="H277" s="41"/>
      <c r="I277" s="247"/>
      <c r="J277" s="41"/>
      <c r="K277" s="41"/>
      <c r="L277" s="42"/>
      <c r="M277" s="286"/>
      <c r="N277" s="287"/>
      <c r="O277" s="288"/>
      <c r="P277" s="288"/>
      <c r="Q277" s="288"/>
      <c r="R277" s="288"/>
      <c r="S277" s="288"/>
      <c r="T277" s="289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6" t="s">
        <v>146</v>
      </c>
      <c r="AU277" s="16" t="s">
        <v>85</v>
      </c>
    </row>
    <row r="278" s="2" customFormat="1" ht="6.96" customHeight="1">
      <c r="A278" s="39"/>
      <c r="B278" s="67"/>
      <c r="C278" s="68"/>
      <c r="D278" s="68"/>
      <c r="E278" s="68"/>
      <c r="F278" s="68"/>
      <c r="G278" s="68"/>
      <c r="H278" s="68"/>
      <c r="I278" s="68"/>
      <c r="J278" s="68"/>
      <c r="K278" s="68"/>
      <c r="L278" s="42"/>
      <c r="M278" s="39"/>
      <c r="O278" s="39"/>
      <c r="P278" s="39"/>
      <c r="Q278" s="39"/>
      <c r="R278" s="39"/>
      <c r="S278" s="39"/>
      <c r="T278" s="39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</row>
  </sheetData>
  <sheetProtection sheet="1" autoFilter="0" formatColumns="0" formatRows="0" objects="1" scenarios="1" spinCount="100000" saltValue="gRjAsi5HSSFoxQqhDPEVHWKVrZ4QpMa1RulMKSk5uy5KKXVLWbqcSigFUxKNNcdJmDDk6Ojmd594VKe2o25IJQ==" hashValue="XATnCELPLVXfehxrVxUApj05lN+EbjL5MxpG3Zdk1Jy9iNWXUVotsKfiBCVHrVCiqt1zz/KwkvQDUZ81CZtaug==" algorithmName="SHA-512" password="CC35"/>
  <autoFilter ref="C121:K27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19"/>
      <c r="AT3" s="16" t="s">
        <v>87</v>
      </c>
    </row>
    <row r="4" s="1" customFormat="1" ht="24.96" customHeight="1">
      <c r="B4" s="19"/>
      <c r="D4" s="154" t="s">
        <v>109</v>
      </c>
      <c r="L4" s="19"/>
      <c r="M4" s="155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6" t="s">
        <v>16</v>
      </c>
      <c r="L6" s="19"/>
    </row>
    <row r="7" s="1" customFormat="1" ht="16.5" customHeight="1">
      <c r="B7" s="19"/>
      <c r="E7" s="157" t="str">
        <f>'Rekapitulace stavby'!K6</f>
        <v>Polní cesta PC10 - Horní Hynčina</v>
      </c>
      <c r="F7" s="156"/>
      <c r="G7" s="156"/>
      <c r="H7" s="156"/>
      <c r="L7" s="19"/>
    </row>
    <row r="8" s="2" customFormat="1" ht="12" customHeight="1">
      <c r="A8" s="39"/>
      <c r="B8" s="42"/>
      <c r="C8" s="39"/>
      <c r="D8" s="156" t="s">
        <v>110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2"/>
      <c r="C9" s="39"/>
      <c r="D9" s="39"/>
      <c r="E9" s="158" t="s">
        <v>753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2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2"/>
      <c r="C11" s="39"/>
      <c r="D11" s="156" t="s">
        <v>18</v>
      </c>
      <c r="E11" s="39"/>
      <c r="F11" s="159" t="s">
        <v>1</v>
      </c>
      <c r="G11" s="39"/>
      <c r="H11" s="39"/>
      <c r="I11" s="156" t="s">
        <v>19</v>
      </c>
      <c r="J11" s="159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2"/>
      <c r="C12" s="39"/>
      <c r="D12" s="156" t="s">
        <v>20</v>
      </c>
      <c r="E12" s="39"/>
      <c r="F12" s="159" t="s">
        <v>21</v>
      </c>
      <c r="G12" s="39"/>
      <c r="H12" s="39"/>
      <c r="I12" s="156" t="s">
        <v>22</v>
      </c>
      <c r="J12" s="160" t="str">
        <f>'Rekapitulace stavby'!AN8</f>
        <v>11. 3. 2021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2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2"/>
      <c r="C14" s="39"/>
      <c r="D14" s="156" t="s">
        <v>24</v>
      </c>
      <c r="E14" s="39"/>
      <c r="F14" s="39"/>
      <c r="G14" s="39"/>
      <c r="H14" s="39"/>
      <c r="I14" s="156" t="s">
        <v>25</v>
      </c>
      <c r="J14" s="159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2"/>
      <c r="C15" s="39"/>
      <c r="D15" s="39"/>
      <c r="E15" s="159" t="s">
        <v>26</v>
      </c>
      <c r="F15" s="39"/>
      <c r="G15" s="39"/>
      <c r="H15" s="39"/>
      <c r="I15" s="156" t="s">
        <v>27</v>
      </c>
      <c r="J15" s="159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2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2"/>
      <c r="C17" s="39"/>
      <c r="D17" s="156" t="s">
        <v>28</v>
      </c>
      <c r="E17" s="39"/>
      <c r="F17" s="39"/>
      <c r="G17" s="39"/>
      <c r="H17" s="39"/>
      <c r="I17" s="156" t="s">
        <v>25</v>
      </c>
      <c r="J17" s="32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2"/>
      <c r="C18" s="39"/>
      <c r="D18" s="39"/>
      <c r="E18" s="32" t="str">
        <f>'Rekapitulace stavby'!E14</f>
        <v>Vyplň údaj</v>
      </c>
      <c r="F18" s="159"/>
      <c r="G18" s="159"/>
      <c r="H18" s="159"/>
      <c r="I18" s="156" t="s">
        <v>27</v>
      </c>
      <c r="J18" s="32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2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2"/>
      <c r="C20" s="39"/>
      <c r="D20" s="156" t="s">
        <v>30</v>
      </c>
      <c r="E20" s="39"/>
      <c r="F20" s="39"/>
      <c r="G20" s="39"/>
      <c r="H20" s="39"/>
      <c r="I20" s="156" t="s">
        <v>25</v>
      </c>
      <c r="J20" s="159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2"/>
      <c r="C21" s="39"/>
      <c r="D21" s="39"/>
      <c r="E21" s="159" t="s">
        <v>31</v>
      </c>
      <c r="F21" s="39"/>
      <c r="G21" s="39"/>
      <c r="H21" s="39"/>
      <c r="I21" s="156" t="s">
        <v>27</v>
      </c>
      <c r="J21" s="159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2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2"/>
      <c r="C23" s="39"/>
      <c r="D23" s="156" t="s">
        <v>33</v>
      </c>
      <c r="E23" s="39"/>
      <c r="F23" s="39"/>
      <c r="G23" s="39"/>
      <c r="H23" s="39"/>
      <c r="I23" s="156" t="s">
        <v>25</v>
      </c>
      <c r="J23" s="159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2"/>
      <c r="C24" s="39"/>
      <c r="D24" s="39"/>
      <c r="E24" s="159" t="str">
        <f>IF('Rekapitulace stavby'!E20="","",'Rekapitulace stavby'!E20)</f>
        <v xml:space="preserve"> </v>
      </c>
      <c r="F24" s="39"/>
      <c r="G24" s="39"/>
      <c r="H24" s="39"/>
      <c r="I24" s="156" t="s">
        <v>27</v>
      </c>
      <c r="J24" s="159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2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2"/>
      <c r="C26" s="39"/>
      <c r="D26" s="156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61"/>
      <c r="B27" s="162"/>
      <c r="C27" s="161"/>
      <c r="D27" s="161"/>
      <c r="E27" s="163" t="s">
        <v>1</v>
      </c>
      <c r="F27" s="163"/>
      <c r="G27" s="163"/>
      <c r="H27" s="163"/>
      <c r="I27" s="161"/>
      <c r="J27" s="161"/>
      <c r="K27" s="161"/>
      <c r="L27" s="164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</row>
    <row r="28" s="2" customFormat="1" ht="6.96" customHeight="1">
      <c r="A28" s="39"/>
      <c r="B28" s="42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2"/>
      <c r="C29" s="39"/>
      <c r="D29" s="165"/>
      <c r="E29" s="165"/>
      <c r="F29" s="165"/>
      <c r="G29" s="165"/>
      <c r="H29" s="165"/>
      <c r="I29" s="165"/>
      <c r="J29" s="165"/>
      <c r="K29" s="16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2"/>
      <c r="C30" s="39"/>
      <c r="D30" s="166" t="s">
        <v>37</v>
      </c>
      <c r="E30" s="39"/>
      <c r="F30" s="39"/>
      <c r="G30" s="39"/>
      <c r="H30" s="39"/>
      <c r="I30" s="39"/>
      <c r="J30" s="167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2"/>
      <c r="C31" s="39"/>
      <c r="D31" s="165"/>
      <c r="E31" s="165"/>
      <c r="F31" s="165"/>
      <c r="G31" s="165"/>
      <c r="H31" s="165"/>
      <c r="I31" s="165"/>
      <c r="J31" s="165"/>
      <c r="K31" s="16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2"/>
      <c r="C32" s="39"/>
      <c r="D32" s="39"/>
      <c r="E32" s="39"/>
      <c r="F32" s="168" t="s">
        <v>39</v>
      </c>
      <c r="G32" s="39"/>
      <c r="H32" s="39"/>
      <c r="I32" s="168" t="s">
        <v>38</v>
      </c>
      <c r="J32" s="168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2"/>
      <c r="C33" s="39"/>
      <c r="D33" s="169" t="s">
        <v>41</v>
      </c>
      <c r="E33" s="156" t="s">
        <v>42</v>
      </c>
      <c r="F33" s="170">
        <f>ROUND((SUM(BE125:BE296)),  2)</f>
        <v>0</v>
      </c>
      <c r="G33" s="39"/>
      <c r="H33" s="39"/>
      <c r="I33" s="171">
        <v>0.20999999999999999</v>
      </c>
      <c r="J33" s="170">
        <f>ROUND(((SUM(BE125:BE296))*I33),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2"/>
      <c r="C34" s="39"/>
      <c r="D34" s="39"/>
      <c r="E34" s="156" t="s">
        <v>43</v>
      </c>
      <c r="F34" s="170">
        <f>ROUND((SUM(BF125:BF296)),  2)</f>
        <v>0</v>
      </c>
      <c r="G34" s="39"/>
      <c r="H34" s="39"/>
      <c r="I34" s="171">
        <v>0.14999999999999999</v>
      </c>
      <c r="J34" s="170">
        <f>ROUND(((SUM(BF125:BF296))*I34),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39"/>
      <c r="E35" s="156" t="s">
        <v>44</v>
      </c>
      <c r="F35" s="170">
        <f>ROUND((SUM(BG125:BG296)),  2)</f>
        <v>0</v>
      </c>
      <c r="G35" s="39"/>
      <c r="H35" s="39"/>
      <c r="I35" s="171">
        <v>0.20999999999999999</v>
      </c>
      <c r="J35" s="170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56" t="s">
        <v>45</v>
      </c>
      <c r="F36" s="170">
        <f>ROUND((SUM(BH125:BH296)),  2)</f>
        <v>0</v>
      </c>
      <c r="G36" s="39"/>
      <c r="H36" s="39"/>
      <c r="I36" s="171">
        <v>0.14999999999999999</v>
      </c>
      <c r="J36" s="170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56" t="s">
        <v>46</v>
      </c>
      <c r="F37" s="170">
        <f>ROUND((SUM(BI125:BI296)),  2)</f>
        <v>0</v>
      </c>
      <c r="G37" s="39"/>
      <c r="H37" s="39"/>
      <c r="I37" s="171">
        <v>0</v>
      </c>
      <c r="J37" s="170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2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2"/>
      <c r="C39" s="172"/>
      <c r="D39" s="173" t="s">
        <v>47</v>
      </c>
      <c r="E39" s="174"/>
      <c r="F39" s="174"/>
      <c r="G39" s="175" t="s">
        <v>48</v>
      </c>
      <c r="H39" s="176" t="s">
        <v>49</v>
      </c>
      <c r="I39" s="174"/>
      <c r="J39" s="177">
        <f>SUM(J30:J37)</f>
        <v>0</v>
      </c>
      <c r="K39" s="178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2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4"/>
      <c r="D50" s="179" t="s">
        <v>50</v>
      </c>
      <c r="E50" s="180"/>
      <c r="F50" s="180"/>
      <c r="G50" s="179" t="s">
        <v>51</v>
      </c>
      <c r="H50" s="180"/>
      <c r="I50" s="180"/>
      <c r="J50" s="180"/>
      <c r="K50" s="180"/>
      <c r="L50" s="64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9"/>
      <c r="B61" s="42"/>
      <c r="C61" s="39"/>
      <c r="D61" s="181" t="s">
        <v>52</v>
      </c>
      <c r="E61" s="182"/>
      <c r="F61" s="183" t="s">
        <v>53</v>
      </c>
      <c r="G61" s="181" t="s">
        <v>52</v>
      </c>
      <c r="H61" s="182"/>
      <c r="I61" s="182"/>
      <c r="J61" s="184" t="s">
        <v>53</v>
      </c>
      <c r="K61" s="182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9"/>
      <c r="B65" s="42"/>
      <c r="C65" s="39"/>
      <c r="D65" s="179" t="s">
        <v>54</v>
      </c>
      <c r="E65" s="185"/>
      <c r="F65" s="185"/>
      <c r="G65" s="179" t="s">
        <v>55</v>
      </c>
      <c r="H65" s="185"/>
      <c r="I65" s="185"/>
      <c r="J65" s="185"/>
      <c r="K65" s="185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9"/>
      <c r="B76" s="42"/>
      <c r="C76" s="39"/>
      <c r="D76" s="181" t="s">
        <v>52</v>
      </c>
      <c r="E76" s="182"/>
      <c r="F76" s="183" t="s">
        <v>53</v>
      </c>
      <c r="G76" s="181" t="s">
        <v>52</v>
      </c>
      <c r="H76" s="182"/>
      <c r="I76" s="182"/>
      <c r="J76" s="184" t="s">
        <v>53</v>
      </c>
      <c r="K76" s="18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2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90" t="str">
        <f>E7</f>
        <v>Polní cesta PC10 - Horní Hynčina</v>
      </c>
      <c r="F85" s="31"/>
      <c r="G85" s="31"/>
      <c r="H85" s="31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1" t="s">
        <v>110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04 - Polní cesta PC10-SO-04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1" t="s">
        <v>20</v>
      </c>
      <c r="D89" s="41"/>
      <c r="E89" s="41"/>
      <c r="F89" s="26" t="str">
        <f>F12</f>
        <v xml:space="preserve"> </v>
      </c>
      <c r="G89" s="41"/>
      <c r="H89" s="41"/>
      <c r="I89" s="31" t="s">
        <v>22</v>
      </c>
      <c r="J89" s="80" t="str">
        <f>IF(J12="","",J12)</f>
        <v>11. 3. 2021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1" t="s">
        <v>24</v>
      </c>
      <c r="D91" s="41"/>
      <c r="E91" s="41"/>
      <c r="F91" s="26" t="str">
        <f>E15</f>
        <v>SPÚ, pobočka Svitavy</v>
      </c>
      <c r="G91" s="41"/>
      <c r="H91" s="41"/>
      <c r="I91" s="31" t="s">
        <v>30</v>
      </c>
      <c r="J91" s="35" t="str">
        <f>E21</f>
        <v>Agroprojekt PSO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1" t="s">
        <v>28</v>
      </c>
      <c r="D92" s="41"/>
      <c r="E92" s="41"/>
      <c r="F92" s="26" t="str">
        <f>IF(E18="","",E18)</f>
        <v>Vyplň údaj</v>
      </c>
      <c r="G92" s="41"/>
      <c r="H92" s="41"/>
      <c r="I92" s="31" t="s">
        <v>33</v>
      </c>
      <c r="J92" s="35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91" t="s">
        <v>113</v>
      </c>
      <c r="D94" s="150"/>
      <c r="E94" s="150"/>
      <c r="F94" s="150"/>
      <c r="G94" s="150"/>
      <c r="H94" s="150"/>
      <c r="I94" s="150"/>
      <c r="J94" s="192" t="s">
        <v>114</v>
      </c>
      <c r="K94" s="15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93" t="s">
        <v>115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6" t="s">
        <v>116</v>
      </c>
    </row>
    <row r="97" hidden="1" s="9" customFormat="1" ht="24.96" customHeight="1">
      <c r="A97" s="9"/>
      <c r="B97" s="194"/>
      <c r="C97" s="195"/>
      <c r="D97" s="196" t="s">
        <v>117</v>
      </c>
      <c r="E97" s="197"/>
      <c r="F97" s="197"/>
      <c r="G97" s="197"/>
      <c r="H97" s="197"/>
      <c r="I97" s="197"/>
      <c r="J97" s="198">
        <f>J126</f>
        <v>0</v>
      </c>
      <c r="K97" s="195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94"/>
      <c r="C98" s="195"/>
      <c r="D98" s="196" t="s">
        <v>754</v>
      </c>
      <c r="E98" s="197"/>
      <c r="F98" s="197"/>
      <c r="G98" s="197"/>
      <c r="H98" s="197"/>
      <c r="I98" s="197"/>
      <c r="J98" s="198">
        <f>J197</f>
        <v>0</v>
      </c>
      <c r="K98" s="195"/>
      <c r="L98" s="19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9" customFormat="1" ht="24.96" customHeight="1">
      <c r="A99" s="9"/>
      <c r="B99" s="194"/>
      <c r="C99" s="195"/>
      <c r="D99" s="196" t="s">
        <v>118</v>
      </c>
      <c r="E99" s="197"/>
      <c r="F99" s="197"/>
      <c r="G99" s="197"/>
      <c r="H99" s="197"/>
      <c r="I99" s="197"/>
      <c r="J99" s="198">
        <f>J206</f>
        <v>0</v>
      </c>
      <c r="K99" s="195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200"/>
      <c r="C100" s="201"/>
      <c r="D100" s="202" t="s">
        <v>551</v>
      </c>
      <c r="E100" s="203"/>
      <c r="F100" s="203"/>
      <c r="G100" s="203"/>
      <c r="H100" s="203"/>
      <c r="I100" s="203"/>
      <c r="J100" s="204">
        <f>J213</f>
        <v>0</v>
      </c>
      <c r="K100" s="201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94"/>
      <c r="C101" s="195"/>
      <c r="D101" s="196" t="s">
        <v>120</v>
      </c>
      <c r="E101" s="197"/>
      <c r="F101" s="197"/>
      <c r="G101" s="197"/>
      <c r="H101" s="197"/>
      <c r="I101" s="197"/>
      <c r="J101" s="198">
        <f>J224</f>
        <v>0</v>
      </c>
      <c r="K101" s="195"/>
      <c r="L101" s="19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9" customFormat="1" ht="24.96" customHeight="1">
      <c r="A102" s="9"/>
      <c r="B102" s="194"/>
      <c r="C102" s="195"/>
      <c r="D102" s="196" t="s">
        <v>755</v>
      </c>
      <c r="E102" s="197"/>
      <c r="F102" s="197"/>
      <c r="G102" s="197"/>
      <c r="H102" s="197"/>
      <c r="I102" s="197"/>
      <c r="J102" s="198">
        <f>J264</f>
        <v>0</v>
      </c>
      <c r="K102" s="195"/>
      <c r="L102" s="19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9" customFormat="1" ht="24.96" customHeight="1">
      <c r="A103" s="9"/>
      <c r="B103" s="194"/>
      <c r="C103" s="195"/>
      <c r="D103" s="196" t="s">
        <v>552</v>
      </c>
      <c r="E103" s="197"/>
      <c r="F103" s="197"/>
      <c r="G103" s="197"/>
      <c r="H103" s="197"/>
      <c r="I103" s="197"/>
      <c r="J103" s="198">
        <f>J276</f>
        <v>0</v>
      </c>
      <c r="K103" s="195"/>
      <c r="L103" s="19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9" customFormat="1" ht="24.96" customHeight="1">
      <c r="A104" s="9"/>
      <c r="B104" s="194"/>
      <c r="C104" s="195"/>
      <c r="D104" s="196" t="s">
        <v>756</v>
      </c>
      <c r="E104" s="197"/>
      <c r="F104" s="197"/>
      <c r="G104" s="197"/>
      <c r="H104" s="197"/>
      <c r="I104" s="197"/>
      <c r="J104" s="198">
        <f>J280</f>
        <v>0</v>
      </c>
      <c r="K104" s="195"/>
      <c r="L104" s="19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9" customFormat="1" ht="24.96" customHeight="1">
      <c r="A105" s="9"/>
      <c r="B105" s="194"/>
      <c r="C105" s="195"/>
      <c r="D105" s="196" t="s">
        <v>124</v>
      </c>
      <c r="E105" s="197"/>
      <c r="F105" s="197"/>
      <c r="G105" s="197"/>
      <c r="H105" s="197"/>
      <c r="I105" s="197"/>
      <c r="J105" s="198">
        <f>J281</f>
        <v>0</v>
      </c>
      <c r="K105" s="195"/>
      <c r="L105" s="19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hidden="1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hidden="1"/>
    <row r="109" hidden="1"/>
    <row r="110" hidden="1"/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2" t="s">
        <v>125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1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90" t="str">
        <f>E7</f>
        <v>Polní cesta PC10 - Horní Hynčina</v>
      </c>
      <c r="F115" s="31"/>
      <c r="G115" s="31"/>
      <c r="H115" s="3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1" t="s">
        <v>110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04 - Polní cesta PC10-SO-04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1" t="s">
        <v>20</v>
      </c>
      <c r="D119" s="41"/>
      <c r="E119" s="41"/>
      <c r="F119" s="26" t="str">
        <f>F12</f>
        <v xml:space="preserve"> </v>
      </c>
      <c r="G119" s="41"/>
      <c r="H119" s="41"/>
      <c r="I119" s="31" t="s">
        <v>22</v>
      </c>
      <c r="J119" s="80" t="str">
        <f>IF(J12="","",J12)</f>
        <v>11. 3. 2021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1" t="s">
        <v>24</v>
      </c>
      <c r="D121" s="41"/>
      <c r="E121" s="41"/>
      <c r="F121" s="26" t="str">
        <f>E15</f>
        <v>SPÚ, pobočka Svitavy</v>
      </c>
      <c r="G121" s="41"/>
      <c r="H121" s="41"/>
      <c r="I121" s="31" t="s">
        <v>30</v>
      </c>
      <c r="J121" s="35" t="str">
        <f>E21</f>
        <v>Agroprojekt PSO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1" t="s">
        <v>28</v>
      </c>
      <c r="D122" s="41"/>
      <c r="E122" s="41"/>
      <c r="F122" s="26" t="str">
        <f>IF(E18="","",E18)</f>
        <v>Vyplň údaj</v>
      </c>
      <c r="G122" s="41"/>
      <c r="H122" s="41"/>
      <c r="I122" s="31" t="s">
        <v>33</v>
      </c>
      <c r="J122" s="35" t="str">
        <f>E24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6"/>
      <c r="B124" s="207"/>
      <c r="C124" s="208" t="s">
        <v>126</v>
      </c>
      <c r="D124" s="209" t="s">
        <v>62</v>
      </c>
      <c r="E124" s="209" t="s">
        <v>58</v>
      </c>
      <c r="F124" s="209" t="s">
        <v>59</v>
      </c>
      <c r="G124" s="209" t="s">
        <v>127</v>
      </c>
      <c r="H124" s="209" t="s">
        <v>128</v>
      </c>
      <c r="I124" s="209" t="s">
        <v>129</v>
      </c>
      <c r="J124" s="210" t="s">
        <v>114</v>
      </c>
      <c r="K124" s="211" t="s">
        <v>130</v>
      </c>
      <c r="L124" s="212"/>
      <c r="M124" s="101" t="s">
        <v>1</v>
      </c>
      <c r="N124" s="102" t="s">
        <v>41</v>
      </c>
      <c r="O124" s="102" t="s">
        <v>131</v>
      </c>
      <c r="P124" s="102" t="s">
        <v>132</v>
      </c>
      <c r="Q124" s="102" t="s">
        <v>133</v>
      </c>
      <c r="R124" s="102" t="s">
        <v>134</v>
      </c>
      <c r="S124" s="102" t="s">
        <v>135</v>
      </c>
      <c r="T124" s="103" t="s">
        <v>136</v>
      </c>
      <c r="U124" s="206"/>
      <c r="V124" s="206"/>
      <c r="W124" s="206"/>
      <c r="X124" s="206"/>
      <c r="Y124" s="206"/>
      <c r="Z124" s="206"/>
      <c r="AA124" s="206"/>
      <c r="AB124" s="206"/>
      <c r="AC124" s="206"/>
      <c r="AD124" s="206"/>
      <c r="AE124" s="206"/>
    </row>
    <row r="125" s="2" customFormat="1" ht="22.8" customHeight="1">
      <c r="A125" s="39"/>
      <c r="B125" s="40"/>
      <c r="C125" s="108" t="s">
        <v>137</v>
      </c>
      <c r="D125" s="41"/>
      <c r="E125" s="41"/>
      <c r="F125" s="41"/>
      <c r="G125" s="41"/>
      <c r="H125" s="41"/>
      <c r="I125" s="41"/>
      <c r="J125" s="213">
        <f>BK125</f>
        <v>0</v>
      </c>
      <c r="K125" s="41"/>
      <c r="L125" s="42"/>
      <c r="M125" s="104"/>
      <c r="N125" s="214"/>
      <c r="O125" s="105"/>
      <c r="P125" s="215">
        <f>P126+P197+P206+P224+P264+P276+P280+P281</f>
        <v>0</v>
      </c>
      <c r="Q125" s="105"/>
      <c r="R125" s="215">
        <f>R126+R197+R206+R224+R264+R276+R280+R281</f>
        <v>7471.6944694800004</v>
      </c>
      <c r="S125" s="105"/>
      <c r="T125" s="216">
        <f>T126+T197+T206+T224+T264+T276+T280+T281</f>
        <v>92.299999999999997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6" t="s">
        <v>76</v>
      </c>
      <c r="AU125" s="16" t="s">
        <v>116</v>
      </c>
      <c r="BK125" s="217">
        <f>BK126+BK197+BK206+BK224+BK264+BK276+BK280+BK281</f>
        <v>0</v>
      </c>
    </row>
    <row r="126" s="12" customFormat="1" ht="25.92" customHeight="1">
      <c r="A126" s="12"/>
      <c r="B126" s="218"/>
      <c r="C126" s="219"/>
      <c r="D126" s="220" t="s">
        <v>76</v>
      </c>
      <c r="E126" s="221" t="s">
        <v>85</v>
      </c>
      <c r="F126" s="221" t="s">
        <v>138</v>
      </c>
      <c r="G126" s="219"/>
      <c r="H126" s="219"/>
      <c r="I126" s="222"/>
      <c r="J126" s="223">
        <f>BK126</f>
        <v>0</v>
      </c>
      <c r="K126" s="219"/>
      <c r="L126" s="224"/>
      <c r="M126" s="225"/>
      <c r="N126" s="226"/>
      <c r="O126" s="226"/>
      <c r="P126" s="227">
        <f>SUM(P127:P196)</f>
        <v>0</v>
      </c>
      <c r="Q126" s="226"/>
      <c r="R126" s="227">
        <f>SUM(R127:R196)</f>
        <v>0.361869</v>
      </c>
      <c r="S126" s="226"/>
      <c r="T126" s="228">
        <f>SUM(T127:T196)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9" t="s">
        <v>85</v>
      </c>
      <c r="AT126" s="230" t="s">
        <v>76</v>
      </c>
      <c r="AU126" s="230" t="s">
        <v>77</v>
      </c>
      <c r="AY126" s="229" t="s">
        <v>139</v>
      </c>
      <c r="BK126" s="231">
        <f>SUM(BK127:BK196)</f>
        <v>0</v>
      </c>
    </row>
    <row r="127" s="2" customFormat="1" ht="21.75" customHeight="1">
      <c r="A127" s="39"/>
      <c r="B127" s="40"/>
      <c r="C127" s="232" t="s">
        <v>85</v>
      </c>
      <c r="D127" s="232" t="s">
        <v>140</v>
      </c>
      <c r="E127" s="233" t="s">
        <v>757</v>
      </c>
      <c r="F127" s="234" t="s">
        <v>758</v>
      </c>
      <c r="G127" s="235" t="s">
        <v>143</v>
      </c>
      <c r="H127" s="236">
        <v>1</v>
      </c>
      <c r="I127" s="237"/>
      <c r="J127" s="238">
        <f>ROUND(I127*H127,2)</f>
        <v>0</v>
      </c>
      <c r="K127" s="239"/>
      <c r="L127" s="42"/>
      <c r="M127" s="240" t="s">
        <v>1</v>
      </c>
      <c r="N127" s="241" t="s">
        <v>42</v>
      </c>
      <c r="O127" s="92"/>
      <c r="P127" s="242">
        <f>O127*H127</f>
        <v>0</v>
      </c>
      <c r="Q127" s="242">
        <v>0</v>
      </c>
      <c r="R127" s="242">
        <f>Q127*H127</f>
        <v>0</v>
      </c>
      <c r="S127" s="242">
        <v>0</v>
      </c>
      <c r="T127" s="24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4" t="s">
        <v>144</v>
      </c>
      <c r="AT127" s="244" t="s">
        <v>140</v>
      </c>
      <c r="AU127" s="244" t="s">
        <v>85</v>
      </c>
      <c r="AY127" s="16" t="s">
        <v>139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6" t="s">
        <v>85</v>
      </c>
      <c r="BK127" s="144">
        <f>ROUND(I127*H127,2)</f>
        <v>0</v>
      </c>
      <c r="BL127" s="16" t="s">
        <v>144</v>
      </c>
      <c r="BM127" s="244" t="s">
        <v>759</v>
      </c>
    </row>
    <row r="128" s="2" customFormat="1">
      <c r="A128" s="39"/>
      <c r="B128" s="40"/>
      <c r="C128" s="41"/>
      <c r="D128" s="245" t="s">
        <v>146</v>
      </c>
      <c r="E128" s="41"/>
      <c r="F128" s="246" t="s">
        <v>760</v>
      </c>
      <c r="G128" s="41"/>
      <c r="H128" s="41"/>
      <c r="I128" s="247"/>
      <c r="J128" s="41"/>
      <c r="K128" s="41"/>
      <c r="L128" s="42"/>
      <c r="M128" s="248"/>
      <c r="N128" s="249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6" t="s">
        <v>146</v>
      </c>
      <c r="AU128" s="16" t="s">
        <v>85</v>
      </c>
    </row>
    <row r="129" s="2" customFormat="1" ht="21.75" customHeight="1">
      <c r="A129" s="39"/>
      <c r="B129" s="40"/>
      <c r="C129" s="232" t="s">
        <v>87</v>
      </c>
      <c r="D129" s="232" t="s">
        <v>140</v>
      </c>
      <c r="E129" s="233" t="s">
        <v>148</v>
      </c>
      <c r="F129" s="234" t="s">
        <v>149</v>
      </c>
      <c r="G129" s="235" t="s">
        <v>143</v>
      </c>
      <c r="H129" s="236">
        <v>1</v>
      </c>
      <c r="I129" s="237"/>
      <c r="J129" s="238">
        <f>ROUND(I129*H129,2)</f>
        <v>0</v>
      </c>
      <c r="K129" s="239"/>
      <c r="L129" s="42"/>
      <c r="M129" s="240" t="s">
        <v>1</v>
      </c>
      <c r="N129" s="241" t="s">
        <v>42</v>
      </c>
      <c r="O129" s="92"/>
      <c r="P129" s="242">
        <f>O129*H129</f>
        <v>0</v>
      </c>
      <c r="Q129" s="242">
        <v>0</v>
      </c>
      <c r="R129" s="242">
        <f>Q129*H129</f>
        <v>0</v>
      </c>
      <c r="S129" s="242">
        <v>0</v>
      </c>
      <c r="T129" s="24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4" t="s">
        <v>144</v>
      </c>
      <c r="AT129" s="244" t="s">
        <v>140</v>
      </c>
      <c r="AU129" s="244" t="s">
        <v>85</v>
      </c>
      <c r="AY129" s="16" t="s">
        <v>139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6" t="s">
        <v>85</v>
      </c>
      <c r="BK129" s="144">
        <f>ROUND(I129*H129,2)</f>
        <v>0</v>
      </c>
      <c r="BL129" s="16" t="s">
        <v>144</v>
      </c>
      <c r="BM129" s="244" t="s">
        <v>761</v>
      </c>
    </row>
    <row r="130" s="2" customFormat="1">
      <c r="A130" s="39"/>
      <c r="B130" s="40"/>
      <c r="C130" s="41"/>
      <c r="D130" s="245" t="s">
        <v>146</v>
      </c>
      <c r="E130" s="41"/>
      <c r="F130" s="246" t="s">
        <v>151</v>
      </c>
      <c r="G130" s="41"/>
      <c r="H130" s="41"/>
      <c r="I130" s="247"/>
      <c r="J130" s="41"/>
      <c r="K130" s="41"/>
      <c r="L130" s="42"/>
      <c r="M130" s="248"/>
      <c r="N130" s="249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6" t="s">
        <v>146</v>
      </c>
      <c r="AU130" s="16" t="s">
        <v>85</v>
      </c>
    </row>
    <row r="131" s="2" customFormat="1" ht="16.5" customHeight="1">
      <c r="A131" s="39"/>
      <c r="B131" s="40"/>
      <c r="C131" s="232" t="s">
        <v>152</v>
      </c>
      <c r="D131" s="232" t="s">
        <v>140</v>
      </c>
      <c r="E131" s="233" t="s">
        <v>762</v>
      </c>
      <c r="F131" s="234" t="s">
        <v>763</v>
      </c>
      <c r="G131" s="235" t="s">
        <v>143</v>
      </c>
      <c r="H131" s="236">
        <v>1</v>
      </c>
      <c r="I131" s="237"/>
      <c r="J131" s="238">
        <f>ROUND(I131*H131,2)</f>
        <v>0</v>
      </c>
      <c r="K131" s="239"/>
      <c r="L131" s="42"/>
      <c r="M131" s="240" t="s">
        <v>1</v>
      </c>
      <c r="N131" s="241" t="s">
        <v>42</v>
      </c>
      <c r="O131" s="92"/>
      <c r="P131" s="242">
        <f>O131*H131</f>
        <v>0</v>
      </c>
      <c r="Q131" s="242">
        <v>0.00036000000000000002</v>
      </c>
      <c r="R131" s="242">
        <f>Q131*H131</f>
        <v>0.00036000000000000002</v>
      </c>
      <c r="S131" s="242">
        <v>0</v>
      </c>
      <c r="T131" s="24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4" t="s">
        <v>144</v>
      </c>
      <c r="AT131" s="244" t="s">
        <v>140</v>
      </c>
      <c r="AU131" s="244" t="s">
        <v>85</v>
      </c>
      <c r="AY131" s="16" t="s">
        <v>139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6" t="s">
        <v>85</v>
      </c>
      <c r="BK131" s="144">
        <f>ROUND(I131*H131,2)</f>
        <v>0</v>
      </c>
      <c r="BL131" s="16" t="s">
        <v>144</v>
      </c>
      <c r="BM131" s="244" t="s">
        <v>764</v>
      </c>
    </row>
    <row r="132" s="2" customFormat="1">
      <c r="A132" s="39"/>
      <c r="B132" s="40"/>
      <c r="C132" s="41"/>
      <c r="D132" s="245" t="s">
        <v>146</v>
      </c>
      <c r="E132" s="41"/>
      <c r="F132" s="246" t="s">
        <v>765</v>
      </c>
      <c r="G132" s="41"/>
      <c r="H132" s="41"/>
      <c r="I132" s="247"/>
      <c r="J132" s="41"/>
      <c r="K132" s="41"/>
      <c r="L132" s="42"/>
      <c r="M132" s="248"/>
      <c r="N132" s="249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6" t="s">
        <v>146</v>
      </c>
      <c r="AU132" s="16" t="s">
        <v>85</v>
      </c>
    </row>
    <row r="133" s="2" customFormat="1" ht="16.5" customHeight="1">
      <c r="A133" s="39"/>
      <c r="B133" s="40"/>
      <c r="C133" s="232" t="s">
        <v>144</v>
      </c>
      <c r="D133" s="232" t="s">
        <v>140</v>
      </c>
      <c r="E133" s="233" t="s">
        <v>766</v>
      </c>
      <c r="F133" s="234" t="s">
        <v>767</v>
      </c>
      <c r="G133" s="235" t="s">
        <v>143</v>
      </c>
      <c r="H133" s="236">
        <v>1</v>
      </c>
      <c r="I133" s="237"/>
      <c r="J133" s="238">
        <f>ROUND(I133*H133,2)</f>
        <v>0</v>
      </c>
      <c r="K133" s="239"/>
      <c r="L133" s="42"/>
      <c r="M133" s="240" t="s">
        <v>1</v>
      </c>
      <c r="N133" s="241" t="s">
        <v>42</v>
      </c>
      <c r="O133" s="92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4" t="s">
        <v>144</v>
      </c>
      <c r="AT133" s="244" t="s">
        <v>140</v>
      </c>
      <c r="AU133" s="244" t="s">
        <v>85</v>
      </c>
      <c r="AY133" s="16" t="s">
        <v>139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6" t="s">
        <v>85</v>
      </c>
      <c r="BK133" s="144">
        <f>ROUND(I133*H133,2)</f>
        <v>0</v>
      </c>
      <c r="BL133" s="16" t="s">
        <v>144</v>
      </c>
      <c r="BM133" s="244" t="s">
        <v>768</v>
      </c>
    </row>
    <row r="134" s="2" customFormat="1">
      <c r="A134" s="39"/>
      <c r="B134" s="40"/>
      <c r="C134" s="41"/>
      <c r="D134" s="245" t="s">
        <v>146</v>
      </c>
      <c r="E134" s="41"/>
      <c r="F134" s="246" t="s">
        <v>769</v>
      </c>
      <c r="G134" s="41"/>
      <c r="H134" s="41"/>
      <c r="I134" s="247"/>
      <c r="J134" s="41"/>
      <c r="K134" s="41"/>
      <c r="L134" s="42"/>
      <c r="M134" s="248"/>
      <c r="N134" s="249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6" t="s">
        <v>146</v>
      </c>
      <c r="AU134" s="16" t="s">
        <v>85</v>
      </c>
    </row>
    <row r="135" s="2" customFormat="1" ht="21.75" customHeight="1">
      <c r="A135" s="39"/>
      <c r="B135" s="40"/>
      <c r="C135" s="232" t="s">
        <v>161</v>
      </c>
      <c r="D135" s="232" t="s">
        <v>140</v>
      </c>
      <c r="E135" s="233" t="s">
        <v>168</v>
      </c>
      <c r="F135" s="234" t="s">
        <v>169</v>
      </c>
      <c r="G135" s="235" t="s">
        <v>164</v>
      </c>
      <c r="H135" s="236">
        <v>540.38999999999999</v>
      </c>
      <c r="I135" s="237"/>
      <c r="J135" s="238">
        <f>ROUND(I135*H135,2)</f>
        <v>0</v>
      </c>
      <c r="K135" s="239"/>
      <c r="L135" s="42"/>
      <c r="M135" s="240" t="s">
        <v>1</v>
      </c>
      <c r="N135" s="241" t="s">
        <v>42</v>
      </c>
      <c r="O135" s="92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4" t="s">
        <v>144</v>
      </c>
      <c r="AT135" s="244" t="s">
        <v>140</v>
      </c>
      <c r="AU135" s="244" t="s">
        <v>85</v>
      </c>
      <c r="AY135" s="16" t="s">
        <v>139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6" t="s">
        <v>85</v>
      </c>
      <c r="BK135" s="144">
        <f>ROUND(I135*H135,2)</f>
        <v>0</v>
      </c>
      <c r="BL135" s="16" t="s">
        <v>144</v>
      </c>
      <c r="BM135" s="244" t="s">
        <v>770</v>
      </c>
    </row>
    <row r="136" s="2" customFormat="1">
      <c r="A136" s="39"/>
      <c r="B136" s="40"/>
      <c r="C136" s="41"/>
      <c r="D136" s="245" t="s">
        <v>146</v>
      </c>
      <c r="E136" s="41"/>
      <c r="F136" s="246" t="s">
        <v>171</v>
      </c>
      <c r="G136" s="41"/>
      <c r="H136" s="41"/>
      <c r="I136" s="247"/>
      <c r="J136" s="41"/>
      <c r="K136" s="41"/>
      <c r="L136" s="42"/>
      <c r="M136" s="248"/>
      <c r="N136" s="249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6" t="s">
        <v>146</v>
      </c>
      <c r="AU136" s="16" t="s">
        <v>85</v>
      </c>
    </row>
    <row r="137" s="2" customFormat="1" ht="33" customHeight="1">
      <c r="A137" s="39"/>
      <c r="B137" s="40"/>
      <c r="C137" s="232" t="s">
        <v>167</v>
      </c>
      <c r="D137" s="232" t="s">
        <v>140</v>
      </c>
      <c r="E137" s="233" t="s">
        <v>173</v>
      </c>
      <c r="F137" s="234" t="s">
        <v>174</v>
      </c>
      <c r="G137" s="235" t="s">
        <v>175</v>
      </c>
      <c r="H137" s="236">
        <v>2760.8200000000002</v>
      </c>
      <c r="I137" s="237"/>
      <c r="J137" s="238">
        <f>ROUND(I137*H137,2)</f>
        <v>0</v>
      </c>
      <c r="K137" s="239"/>
      <c r="L137" s="42"/>
      <c r="M137" s="240" t="s">
        <v>1</v>
      </c>
      <c r="N137" s="241" t="s">
        <v>42</v>
      </c>
      <c r="O137" s="92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4" t="s">
        <v>144</v>
      </c>
      <c r="AT137" s="244" t="s">
        <v>140</v>
      </c>
      <c r="AU137" s="244" t="s">
        <v>85</v>
      </c>
      <c r="AY137" s="16" t="s">
        <v>139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6" t="s">
        <v>85</v>
      </c>
      <c r="BK137" s="144">
        <f>ROUND(I137*H137,2)</f>
        <v>0</v>
      </c>
      <c r="BL137" s="16" t="s">
        <v>144</v>
      </c>
      <c r="BM137" s="244" t="s">
        <v>771</v>
      </c>
    </row>
    <row r="138" s="2" customFormat="1">
      <c r="A138" s="39"/>
      <c r="B138" s="40"/>
      <c r="C138" s="41"/>
      <c r="D138" s="245" t="s">
        <v>146</v>
      </c>
      <c r="E138" s="41"/>
      <c r="F138" s="246" t="s">
        <v>177</v>
      </c>
      <c r="G138" s="41"/>
      <c r="H138" s="41"/>
      <c r="I138" s="247"/>
      <c r="J138" s="41"/>
      <c r="K138" s="41"/>
      <c r="L138" s="42"/>
      <c r="M138" s="248"/>
      <c r="N138" s="249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6" t="s">
        <v>146</v>
      </c>
      <c r="AU138" s="16" t="s">
        <v>85</v>
      </c>
    </row>
    <row r="139" s="2" customFormat="1" ht="33" customHeight="1">
      <c r="A139" s="39"/>
      <c r="B139" s="40"/>
      <c r="C139" s="232" t="s">
        <v>172</v>
      </c>
      <c r="D139" s="232" t="s">
        <v>140</v>
      </c>
      <c r="E139" s="233" t="s">
        <v>179</v>
      </c>
      <c r="F139" s="234" t="s">
        <v>180</v>
      </c>
      <c r="G139" s="235" t="s">
        <v>175</v>
      </c>
      <c r="H139" s="236">
        <v>2760.8200000000002</v>
      </c>
      <c r="I139" s="237"/>
      <c r="J139" s="238">
        <f>ROUND(I139*H139,2)</f>
        <v>0</v>
      </c>
      <c r="K139" s="239"/>
      <c r="L139" s="42"/>
      <c r="M139" s="240" t="s">
        <v>1</v>
      </c>
      <c r="N139" s="241" t="s">
        <v>42</v>
      </c>
      <c r="O139" s="92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4" t="s">
        <v>144</v>
      </c>
      <c r="AT139" s="244" t="s">
        <v>140</v>
      </c>
      <c r="AU139" s="244" t="s">
        <v>85</v>
      </c>
      <c r="AY139" s="16" t="s">
        <v>139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6" t="s">
        <v>85</v>
      </c>
      <c r="BK139" s="144">
        <f>ROUND(I139*H139,2)</f>
        <v>0</v>
      </c>
      <c r="BL139" s="16" t="s">
        <v>144</v>
      </c>
      <c r="BM139" s="244" t="s">
        <v>772</v>
      </c>
    </row>
    <row r="140" s="2" customFormat="1">
      <c r="A140" s="39"/>
      <c r="B140" s="40"/>
      <c r="C140" s="41"/>
      <c r="D140" s="245" t="s">
        <v>146</v>
      </c>
      <c r="E140" s="41"/>
      <c r="F140" s="246" t="s">
        <v>182</v>
      </c>
      <c r="G140" s="41"/>
      <c r="H140" s="41"/>
      <c r="I140" s="247"/>
      <c r="J140" s="41"/>
      <c r="K140" s="41"/>
      <c r="L140" s="42"/>
      <c r="M140" s="248"/>
      <c r="N140" s="249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6" t="s">
        <v>146</v>
      </c>
      <c r="AU140" s="16" t="s">
        <v>85</v>
      </c>
    </row>
    <row r="141" s="2" customFormat="1" ht="21.75" customHeight="1">
      <c r="A141" s="39"/>
      <c r="B141" s="40"/>
      <c r="C141" s="232" t="s">
        <v>178</v>
      </c>
      <c r="D141" s="232" t="s">
        <v>140</v>
      </c>
      <c r="E141" s="233" t="s">
        <v>773</v>
      </c>
      <c r="F141" s="234" t="s">
        <v>774</v>
      </c>
      <c r="G141" s="235" t="s">
        <v>175</v>
      </c>
      <c r="H141" s="236">
        <v>169.49000000000001</v>
      </c>
      <c r="I141" s="237"/>
      <c r="J141" s="238">
        <f>ROUND(I141*H141,2)</f>
        <v>0</v>
      </c>
      <c r="K141" s="239"/>
      <c r="L141" s="42"/>
      <c r="M141" s="240" t="s">
        <v>1</v>
      </c>
      <c r="N141" s="241" t="s">
        <v>42</v>
      </c>
      <c r="O141" s="92"/>
      <c r="P141" s="242">
        <f>O141*H141</f>
        <v>0</v>
      </c>
      <c r="Q141" s="242">
        <v>0</v>
      </c>
      <c r="R141" s="242">
        <f>Q141*H141</f>
        <v>0</v>
      </c>
      <c r="S141" s="242">
        <v>0</v>
      </c>
      <c r="T141" s="24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4" t="s">
        <v>144</v>
      </c>
      <c r="AT141" s="244" t="s">
        <v>140</v>
      </c>
      <c r="AU141" s="244" t="s">
        <v>85</v>
      </c>
      <c r="AY141" s="16" t="s">
        <v>139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6" t="s">
        <v>85</v>
      </c>
      <c r="BK141" s="144">
        <f>ROUND(I141*H141,2)</f>
        <v>0</v>
      </c>
      <c r="BL141" s="16" t="s">
        <v>144</v>
      </c>
      <c r="BM141" s="244" t="s">
        <v>775</v>
      </c>
    </row>
    <row r="142" s="2" customFormat="1">
      <c r="A142" s="39"/>
      <c r="B142" s="40"/>
      <c r="C142" s="41"/>
      <c r="D142" s="245" t="s">
        <v>146</v>
      </c>
      <c r="E142" s="41"/>
      <c r="F142" s="246" t="s">
        <v>776</v>
      </c>
      <c r="G142" s="41"/>
      <c r="H142" s="41"/>
      <c r="I142" s="247"/>
      <c r="J142" s="41"/>
      <c r="K142" s="41"/>
      <c r="L142" s="42"/>
      <c r="M142" s="248"/>
      <c r="N142" s="249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6" t="s">
        <v>146</v>
      </c>
      <c r="AU142" s="16" t="s">
        <v>85</v>
      </c>
    </row>
    <row r="143" s="2" customFormat="1" ht="21.75" customHeight="1">
      <c r="A143" s="39"/>
      <c r="B143" s="40"/>
      <c r="C143" s="232" t="s">
        <v>183</v>
      </c>
      <c r="D143" s="232" t="s">
        <v>140</v>
      </c>
      <c r="E143" s="233" t="s">
        <v>190</v>
      </c>
      <c r="F143" s="234" t="s">
        <v>191</v>
      </c>
      <c r="G143" s="235" t="s">
        <v>175</v>
      </c>
      <c r="H143" s="236">
        <v>130.44</v>
      </c>
      <c r="I143" s="237"/>
      <c r="J143" s="238">
        <f>ROUND(I143*H143,2)</f>
        <v>0</v>
      </c>
      <c r="K143" s="239"/>
      <c r="L143" s="42"/>
      <c r="M143" s="240" t="s">
        <v>1</v>
      </c>
      <c r="N143" s="241" t="s">
        <v>42</v>
      </c>
      <c r="O143" s="92"/>
      <c r="P143" s="242">
        <f>O143*H143</f>
        <v>0</v>
      </c>
      <c r="Q143" s="242">
        <v>0</v>
      </c>
      <c r="R143" s="242">
        <f>Q143*H143</f>
        <v>0</v>
      </c>
      <c r="S143" s="242">
        <v>0</v>
      </c>
      <c r="T143" s="24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4" t="s">
        <v>144</v>
      </c>
      <c r="AT143" s="244" t="s">
        <v>140</v>
      </c>
      <c r="AU143" s="244" t="s">
        <v>85</v>
      </c>
      <c r="AY143" s="16" t="s">
        <v>139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6" t="s">
        <v>85</v>
      </c>
      <c r="BK143" s="144">
        <f>ROUND(I143*H143,2)</f>
        <v>0</v>
      </c>
      <c r="BL143" s="16" t="s">
        <v>144</v>
      </c>
      <c r="BM143" s="244" t="s">
        <v>777</v>
      </c>
    </row>
    <row r="144" s="2" customFormat="1">
      <c r="A144" s="39"/>
      <c r="B144" s="40"/>
      <c r="C144" s="41"/>
      <c r="D144" s="245" t="s">
        <v>146</v>
      </c>
      <c r="E144" s="41"/>
      <c r="F144" s="246" t="s">
        <v>193</v>
      </c>
      <c r="G144" s="41"/>
      <c r="H144" s="41"/>
      <c r="I144" s="247"/>
      <c r="J144" s="41"/>
      <c r="K144" s="41"/>
      <c r="L144" s="42"/>
      <c r="M144" s="248"/>
      <c r="N144" s="249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6" t="s">
        <v>146</v>
      </c>
      <c r="AU144" s="16" t="s">
        <v>85</v>
      </c>
    </row>
    <row r="145" s="2" customFormat="1" ht="33" customHeight="1">
      <c r="A145" s="39"/>
      <c r="B145" s="40"/>
      <c r="C145" s="232" t="s">
        <v>189</v>
      </c>
      <c r="D145" s="232" t="s">
        <v>140</v>
      </c>
      <c r="E145" s="233" t="s">
        <v>202</v>
      </c>
      <c r="F145" s="234" t="s">
        <v>203</v>
      </c>
      <c r="G145" s="235" t="s">
        <v>175</v>
      </c>
      <c r="H145" s="236">
        <v>474.06</v>
      </c>
      <c r="I145" s="237"/>
      <c r="J145" s="238">
        <f>ROUND(I145*H145,2)</f>
        <v>0</v>
      </c>
      <c r="K145" s="239"/>
      <c r="L145" s="42"/>
      <c r="M145" s="240" t="s">
        <v>1</v>
      </c>
      <c r="N145" s="241" t="s">
        <v>42</v>
      </c>
      <c r="O145" s="92"/>
      <c r="P145" s="242">
        <f>O145*H145</f>
        <v>0</v>
      </c>
      <c r="Q145" s="242">
        <v>0</v>
      </c>
      <c r="R145" s="242">
        <f>Q145*H145</f>
        <v>0</v>
      </c>
      <c r="S145" s="242">
        <v>0</v>
      </c>
      <c r="T145" s="24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4" t="s">
        <v>144</v>
      </c>
      <c r="AT145" s="244" t="s">
        <v>140</v>
      </c>
      <c r="AU145" s="244" t="s">
        <v>85</v>
      </c>
      <c r="AY145" s="16" t="s">
        <v>139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6" t="s">
        <v>85</v>
      </c>
      <c r="BK145" s="144">
        <f>ROUND(I145*H145,2)</f>
        <v>0</v>
      </c>
      <c r="BL145" s="16" t="s">
        <v>144</v>
      </c>
      <c r="BM145" s="244" t="s">
        <v>778</v>
      </c>
    </row>
    <row r="146" s="2" customFormat="1">
      <c r="A146" s="39"/>
      <c r="B146" s="40"/>
      <c r="C146" s="41"/>
      <c r="D146" s="245" t="s">
        <v>146</v>
      </c>
      <c r="E146" s="41"/>
      <c r="F146" s="246" t="s">
        <v>205</v>
      </c>
      <c r="G146" s="41"/>
      <c r="H146" s="41"/>
      <c r="I146" s="247"/>
      <c r="J146" s="41"/>
      <c r="K146" s="41"/>
      <c r="L146" s="42"/>
      <c r="M146" s="248"/>
      <c r="N146" s="249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6" t="s">
        <v>146</v>
      </c>
      <c r="AU146" s="16" t="s">
        <v>85</v>
      </c>
    </row>
    <row r="147" s="2" customFormat="1" ht="33" customHeight="1">
      <c r="A147" s="39"/>
      <c r="B147" s="40"/>
      <c r="C147" s="232" t="s">
        <v>194</v>
      </c>
      <c r="D147" s="232" t="s">
        <v>140</v>
      </c>
      <c r="E147" s="233" t="s">
        <v>208</v>
      </c>
      <c r="F147" s="234" t="s">
        <v>209</v>
      </c>
      <c r="G147" s="235" t="s">
        <v>175</v>
      </c>
      <c r="H147" s="236">
        <v>2630.3699999999999</v>
      </c>
      <c r="I147" s="237"/>
      <c r="J147" s="238">
        <f>ROUND(I147*H147,2)</f>
        <v>0</v>
      </c>
      <c r="K147" s="239"/>
      <c r="L147" s="42"/>
      <c r="M147" s="240" t="s">
        <v>1</v>
      </c>
      <c r="N147" s="241" t="s">
        <v>42</v>
      </c>
      <c r="O147" s="92"/>
      <c r="P147" s="242">
        <f>O147*H147</f>
        <v>0</v>
      </c>
      <c r="Q147" s="242">
        <v>0</v>
      </c>
      <c r="R147" s="242">
        <f>Q147*H147</f>
        <v>0</v>
      </c>
      <c r="S147" s="242">
        <v>0</v>
      </c>
      <c r="T147" s="24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4" t="s">
        <v>144</v>
      </c>
      <c r="AT147" s="244" t="s">
        <v>140</v>
      </c>
      <c r="AU147" s="244" t="s">
        <v>85</v>
      </c>
      <c r="AY147" s="16" t="s">
        <v>139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6" t="s">
        <v>85</v>
      </c>
      <c r="BK147" s="144">
        <f>ROUND(I147*H147,2)</f>
        <v>0</v>
      </c>
      <c r="BL147" s="16" t="s">
        <v>144</v>
      </c>
      <c r="BM147" s="244" t="s">
        <v>779</v>
      </c>
    </row>
    <row r="148" s="2" customFormat="1">
      <c r="A148" s="39"/>
      <c r="B148" s="40"/>
      <c r="C148" s="41"/>
      <c r="D148" s="245" t="s">
        <v>146</v>
      </c>
      <c r="E148" s="41"/>
      <c r="F148" s="246" t="s">
        <v>211</v>
      </c>
      <c r="G148" s="41"/>
      <c r="H148" s="41"/>
      <c r="I148" s="247"/>
      <c r="J148" s="41"/>
      <c r="K148" s="41"/>
      <c r="L148" s="42"/>
      <c r="M148" s="248"/>
      <c r="N148" s="249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6" t="s">
        <v>146</v>
      </c>
      <c r="AU148" s="16" t="s">
        <v>85</v>
      </c>
    </row>
    <row r="149" s="2" customFormat="1" ht="33" customHeight="1">
      <c r="A149" s="39"/>
      <c r="B149" s="40"/>
      <c r="C149" s="232" t="s">
        <v>201</v>
      </c>
      <c r="D149" s="232" t="s">
        <v>140</v>
      </c>
      <c r="E149" s="233" t="s">
        <v>213</v>
      </c>
      <c r="F149" s="234" t="s">
        <v>214</v>
      </c>
      <c r="G149" s="235" t="s">
        <v>175</v>
      </c>
      <c r="H149" s="236">
        <v>42085.919999999998</v>
      </c>
      <c r="I149" s="237"/>
      <c r="J149" s="238">
        <f>ROUND(I149*H149,2)</f>
        <v>0</v>
      </c>
      <c r="K149" s="239"/>
      <c r="L149" s="42"/>
      <c r="M149" s="240" t="s">
        <v>1</v>
      </c>
      <c r="N149" s="241" t="s">
        <v>42</v>
      </c>
      <c r="O149" s="92"/>
      <c r="P149" s="242">
        <f>O149*H149</f>
        <v>0</v>
      </c>
      <c r="Q149" s="242">
        <v>0</v>
      </c>
      <c r="R149" s="242">
        <f>Q149*H149</f>
        <v>0</v>
      </c>
      <c r="S149" s="242">
        <v>0</v>
      </c>
      <c r="T149" s="24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4" t="s">
        <v>144</v>
      </c>
      <c r="AT149" s="244" t="s">
        <v>140</v>
      </c>
      <c r="AU149" s="244" t="s">
        <v>85</v>
      </c>
      <c r="AY149" s="16" t="s">
        <v>139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6" t="s">
        <v>85</v>
      </c>
      <c r="BK149" s="144">
        <f>ROUND(I149*H149,2)</f>
        <v>0</v>
      </c>
      <c r="BL149" s="16" t="s">
        <v>144</v>
      </c>
      <c r="BM149" s="244" t="s">
        <v>780</v>
      </c>
    </row>
    <row r="150" s="2" customFormat="1">
      <c r="A150" s="39"/>
      <c r="B150" s="40"/>
      <c r="C150" s="41"/>
      <c r="D150" s="245" t="s">
        <v>146</v>
      </c>
      <c r="E150" s="41"/>
      <c r="F150" s="246" t="s">
        <v>216</v>
      </c>
      <c r="G150" s="41"/>
      <c r="H150" s="41"/>
      <c r="I150" s="247"/>
      <c r="J150" s="41"/>
      <c r="K150" s="41"/>
      <c r="L150" s="42"/>
      <c r="M150" s="248"/>
      <c r="N150" s="249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6" t="s">
        <v>146</v>
      </c>
      <c r="AU150" s="16" t="s">
        <v>85</v>
      </c>
    </row>
    <row r="151" s="13" customFormat="1">
      <c r="A151" s="13"/>
      <c r="B151" s="250"/>
      <c r="C151" s="251"/>
      <c r="D151" s="245" t="s">
        <v>199</v>
      </c>
      <c r="E151" s="252" t="s">
        <v>1</v>
      </c>
      <c r="F151" s="253" t="s">
        <v>781</v>
      </c>
      <c r="G151" s="251"/>
      <c r="H151" s="254">
        <v>42085.919999999998</v>
      </c>
      <c r="I151" s="255"/>
      <c r="J151" s="251"/>
      <c r="K151" s="251"/>
      <c r="L151" s="256"/>
      <c r="M151" s="257"/>
      <c r="N151" s="258"/>
      <c r="O151" s="258"/>
      <c r="P151" s="258"/>
      <c r="Q151" s="258"/>
      <c r="R151" s="258"/>
      <c r="S151" s="258"/>
      <c r="T151" s="25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0" t="s">
        <v>199</v>
      </c>
      <c r="AU151" s="260" t="s">
        <v>85</v>
      </c>
      <c r="AV151" s="13" t="s">
        <v>87</v>
      </c>
      <c r="AW151" s="13" t="s">
        <v>32</v>
      </c>
      <c r="AX151" s="13" t="s">
        <v>85</v>
      </c>
      <c r="AY151" s="260" t="s">
        <v>139</v>
      </c>
    </row>
    <row r="152" s="2" customFormat="1" ht="21.75" customHeight="1">
      <c r="A152" s="39"/>
      <c r="B152" s="40"/>
      <c r="C152" s="232" t="s">
        <v>207</v>
      </c>
      <c r="D152" s="232" t="s">
        <v>140</v>
      </c>
      <c r="E152" s="233" t="s">
        <v>218</v>
      </c>
      <c r="F152" s="234" t="s">
        <v>219</v>
      </c>
      <c r="G152" s="235" t="s">
        <v>175</v>
      </c>
      <c r="H152" s="236">
        <v>3104.4299999999998</v>
      </c>
      <c r="I152" s="237"/>
      <c r="J152" s="238">
        <f>ROUND(I152*H152,2)</f>
        <v>0</v>
      </c>
      <c r="K152" s="239"/>
      <c r="L152" s="42"/>
      <c r="M152" s="240" t="s">
        <v>1</v>
      </c>
      <c r="N152" s="241" t="s">
        <v>42</v>
      </c>
      <c r="O152" s="92"/>
      <c r="P152" s="242">
        <f>O152*H152</f>
        <v>0</v>
      </c>
      <c r="Q152" s="242">
        <v>0</v>
      </c>
      <c r="R152" s="242">
        <f>Q152*H152</f>
        <v>0</v>
      </c>
      <c r="S152" s="242">
        <v>0</v>
      </c>
      <c r="T152" s="24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4" t="s">
        <v>144</v>
      </c>
      <c r="AT152" s="244" t="s">
        <v>140</v>
      </c>
      <c r="AU152" s="244" t="s">
        <v>85</v>
      </c>
      <c r="AY152" s="16" t="s">
        <v>139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6" t="s">
        <v>85</v>
      </c>
      <c r="BK152" s="144">
        <f>ROUND(I152*H152,2)</f>
        <v>0</v>
      </c>
      <c r="BL152" s="16" t="s">
        <v>144</v>
      </c>
      <c r="BM152" s="244" t="s">
        <v>782</v>
      </c>
    </row>
    <row r="153" s="2" customFormat="1">
      <c r="A153" s="39"/>
      <c r="B153" s="40"/>
      <c r="C153" s="41"/>
      <c r="D153" s="245" t="s">
        <v>146</v>
      </c>
      <c r="E153" s="41"/>
      <c r="F153" s="246" t="s">
        <v>221</v>
      </c>
      <c r="G153" s="41"/>
      <c r="H153" s="41"/>
      <c r="I153" s="247"/>
      <c r="J153" s="41"/>
      <c r="K153" s="41"/>
      <c r="L153" s="42"/>
      <c r="M153" s="248"/>
      <c r="N153" s="249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6" t="s">
        <v>146</v>
      </c>
      <c r="AU153" s="16" t="s">
        <v>85</v>
      </c>
    </row>
    <row r="154" s="2" customFormat="1" ht="21.75" customHeight="1">
      <c r="A154" s="39"/>
      <c r="B154" s="40"/>
      <c r="C154" s="232" t="s">
        <v>212</v>
      </c>
      <c r="D154" s="232" t="s">
        <v>140</v>
      </c>
      <c r="E154" s="233" t="s">
        <v>223</v>
      </c>
      <c r="F154" s="234" t="s">
        <v>224</v>
      </c>
      <c r="G154" s="235" t="s">
        <v>225</v>
      </c>
      <c r="H154" s="236">
        <v>4471.6289999999999</v>
      </c>
      <c r="I154" s="237"/>
      <c r="J154" s="238">
        <f>ROUND(I154*H154,2)</f>
        <v>0</v>
      </c>
      <c r="K154" s="239"/>
      <c r="L154" s="42"/>
      <c r="M154" s="240" t="s">
        <v>1</v>
      </c>
      <c r="N154" s="241" t="s">
        <v>42</v>
      </c>
      <c r="O154" s="92"/>
      <c r="P154" s="242">
        <f>O154*H154</f>
        <v>0</v>
      </c>
      <c r="Q154" s="242">
        <v>0</v>
      </c>
      <c r="R154" s="242">
        <f>Q154*H154</f>
        <v>0</v>
      </c>
      <c r="S154" s="242">
        <v>0</v>
      </c>
      <c r="T154" s="24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4" t="s">
        <v>144</v>
      </c>
      <c r="AT154" s="244" t="s">
        <v>140</v>
      </c>
      <c r="AU154" s="244" t="s">
        <v>85</v>
      </c>
      <c r="AY154" s="16" t="s">
        <v>139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6" t="s">
        <v>85</v>
      </c>
      <c r="BK154" s="144">
        <f>ROUND(I154*H154,2)</f>
        <v>0</v>
      </c>
      <c r="BL154" s="16" t="s">
        <v>144</v>
      </c>
      <c r="BM154" s="244" t="s">
        <v>783</v>
      </c>
    </row>
    <row r="155" s="2" customFormat="1">
      <c r="A155" s="39"/>
      <c r="B155" s="40"/>
      <c r="C155" s="41"/>
      <c r="D155" s="245" t="s">
        <v>146</v>
      </c>
      <c r="E155" s="41"/>
      <c r="F155" s="246" t="s">
        <v>227</v>
      </c>
      <c r="G155" s="41"/>
      <c r="H155" s="41"/>
      <c r="I155" s="247"/>
      <c r="J155" s="41"/>
      <c r="K155" s="41"/>
      <c r="L155" s="42"/>
      <c r="M155" s="248"/>
      <c r="N155" s="249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6" t="s">
        <v>146</v>
      </c>
      <c r="AU155" s="16" t="s">
        <v>85</v>
      </c>
    </row>
    <row r="156" s="13" customFormat="1">
      <c r="A156" s="13"/>
      <c r="B156" s="250"/>
      <c r="C156" s="251"/>
      <c r="D156" s="245" t="s">
        <v>199</v>
      </c>
      <c r="E156" s="252" t="s">
        <v>1</v>
      </c>
      <c r="F156" s="253" t="s">
        <v>784</v>
      </c>
      <c r="G156" s="251"/>
      <c r="H156" s="254">
        <v>4471.6289999999999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0" t="s">
        <v>199</v>
      </c>
      <c r="AU156" s="260" t="s">
        <v>85</v>
      </c>
      <c r="AV156" s="13" t="s">
        <v>87</v>
      </c>
      <c r="AW156" s="13" t="s">
        <v>32</v>
      </c>
      <c r="AX156" s="13" t="s">
        <v>85</v>
      </c>
      <c r="AY156" s="260" t="s">
        <v>139</v>
      </c>
    </row>
    <row r="157" s="2" customFormat="1" ht="16.5" customHeight="1">
      <c r="A157" s="39"/>
      <c r="B157" s="40"/>
      <c r="C157" s="232" t="s">
        <v>8</v>
      </c>
      <c r="D157" s="232" t="s">
        <v>140</v>
      </c>
      <c r="E157" s="233" t="s">
        <v>230</v>
      </c>
      <c r="F157" s="234" t="s">
        <v>231</v>
      </c>
      <c r="G157" s="235" t="s">
        <v>175</v>
      </c>
      <c r="H157" s="236">
        <v>2630.3699999999999</v>
      </c>
      <c r="I157" s="237"/>
      <c r="J157" s="238">
        <f>ROUND(I157*H157,2)</f>
        <v>0</v>
      </c>
      <c r="K157" s="239"/>
      <c r="L157" s="42"/>
      <c r="M157" s="240" t="s">
        <v>1</v>
      </c>
      <c r="N157" s="241" t="s">
        <v>42</v>
      </c>
      <c r="O157" s="92"/>
      <c r="P157" s="242">
        <f>O157*H157</f>
        <v>0</v>
      </c>
      <c r="Q157" s="242">
        <v>0</v>
      </c>
      <c r="R157" s="242">
        <f>Q157*H157</f>
        <v>0</v>
      </c>
      <c r="S157" s="242">
        <v>0</v>
      </c>
      <c r="T157" s="24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4" t="s">
        <v>144</v>
      </c>
      <c r="AT157" s="244" t="s">
        <v>140</v>
      </c>
      <c r="AU157" s="244" t="s">
        <v>85</v>
      </c>
      <c r="AY157" s="16" t="s">
        <v>139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6" t="s">
        <v>85</v>
      </c>
      <c r="BK157" s="144">
        <f>ROUND(I157*H157,2)</f>
        <v>0</v>
      </c>
      <c r="BL157" s="16" t="s">
        <v>144</v>
      </c>
      <c r="BM157" s="244" t="s">
        <v>785</v>
      </c>
    </row>
    <row r="158" s="2" customFormat="1">
      <c r="A158" s="39"/>
      <c r="B158" s="40"/>
      <c r="C158" s="41"/>
      <c r="D158" s="245" t="s">
        <v>146</v>
      </c>
      <c r="E158" s="41"/>
      <c r="F158" s="246" t="s">
        <v>233</v>
      </c>
      <c r="G158" s="41"/>
      <c r="H158" s="41"/>
      <c r="I158" s="247"/>
      <c r="J158" s="41"/>
      <c r="K158" s="41"/>
      <c r="L158" s="42"/>
      <c r="M158" s="248"/>
      <c r="N158" s="249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6" t="s">
        <v>146</v>
      </c>
      <c r="AU158" s="16" t="s">
        <v>85</v>
      </c>
    </row>
    <row r="159" s="2" customFormat="1" ht="21.75" customHeight="1">
      <c r="A159" s="39"/>
      <c r="B159" s="40"/>
      <c r="C159" s="232" t="s">
        <v>222</v>
      </c>
      <c r="D159" s="232" t="s">
        <v>140</v>
      </c>
      <c r="E159" s="233" t="s">
        <v>235</v>
      </c>
      <c r="F159" s="234" t="s">
        <v>236</v>
      </c>
      <c r="G159" s="235" t="s">
        <v>175</v>
      </c>
      <c r="H159" s="236">
        <v>130.44</v>
      </c>
      <c r="I159" s="237"/>
      <c r="J159" s="238">
        <f>ROUND(I159*H159,2)</f>
        <v>0</v>
      </c>
      <c r="K159" s="239"/>
      <c r="L159" s="42"/>
      <c r="M159" s="240" t="s">
        <v>1</v>
      </c>
      <c r="N159" s="241" t="s">
        <v>42</v>
      </c>
      <c r="O159" s="92"/>
      <c r="P159" s="242">
        <f>O159*H159</f>
        <v>0</v>
      </c>
      <c r="Q159" s="242">
        <v>0</v>
      </c>
      <c r="R159" s="242">
        <f>Q159*H159</f>
        <v>0</v>
      </c>
      <c r="S159" s="242">
        <v>0</v>
      </c>
      <c r="T159" s="24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4" t="s">
        <v>144</v>
      </c>
      <c r="AT159" s="244" t="s">
        <v>140</v>
      </c>
      <c r="AU159" s="244" t="s">
        <v>85</v>
      </c>
      <c r="AY159" s="16" t="s">
        <v>139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6" t="s">
        <v>85</v>
      </c>
      <c r="BK159" s="144">
        <f>ROUND(I159*H159,2)</f>
        <v>0</v>
      </c>
      <c r="BL159" s="16" t="s">
        <v>144</v>
      </c>
      <c r="BM159" s="244" t="s">
        <v>786</v>
      </c>
    </row>
    <row r="160" s="2" customFormat="1">
      <c r="A160" s="39"/>
      <c r="B160" s="40"/>
      <c r="C160" s="41"/>
      <c r="D160" s="245" t="s">
        <v>146</v>
      </c>
      <c r="E160" s="41"/>
      <c r="F160" s="246" t="s">
        <v>238</v>
      </c>
      <c r="G160" s="41"/>
      <c r="H160" s="41"/>
      <c r="I160" s="247"/>
      <c r="J160" s="41"/>
      <c r="K160" s="41"/>
      <c r="L160" s="42"/>
      <c r="M160" s="248"/>
      <c r="N160" s="249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6" t="s">
        <v>146</v>
      </c>
      <c r="AU160" s="16" t="s">
        <v>85</v>
      </c>
    </row>
    <row r="161" s="2" customFormat="1" ht="21.75" customHeight="1">
      <c r="A161" s="39"/>
      <c r="B161" s="40"/>
      <c r="C161" s="232" t="s">
        <v>229</v>
      </c>
      <c r="D161" s="232" t="s">
        <v>140</v>
      </c>
      <c r="E161" s="233" t="s">
        <v>240</v>
      </c>
      <c r="F161" s="234" t="s">
        <v>241</v>
      </c>
      <c r="G161" s="235" t="s">
        <v>164</v>
      </c>
      <c r="H161" s="236">
        <v>3565.4899999999998</v>
      </c>
      <c r="I161" s="237"/>
      <c r="J161" s="238">
        <f>ROUND(I161*H161,2)</f>
        <v>0</v>
      </c>
      <c r="K161" s="239"/>
      <c r="L161" s="42"/>
      <c r="M161" s="240" t="s">
        <v>1</v>
      </c>
      <c r="N161" s="241" t="s">
        <v>42</v>
      </c>
      <c r="O161" s="92"/>
      <c r="P161" s="242">
        <f>O161*H161</f>
        <v>0</v>
      </c>
      <c r="Q161" s="242">
        <v>0</v>
      </c>
      <c r="R161" s="242">
        <f>Q161*H161</f>
        <v>0</v>
      </c>
      <c r="S161" s="242">
        <v>0</v>
      </c>
      <c r="T161" s="24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4" t="s">
        <v>186</v>
      </c>
      <c r="AT161" s="244" t="s">
        <v>140</v>
      </c>
      <c r="AU161" s="244" t="s">
        <v>85</v>
      </c>
      <c r="AY161" s="16" t="s">
        <v>139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6" t="s">
        <v>85</v>
      </c>
      <c r="BK161" s="144">
        <f>ROUND(I161*H161,2)</f>
        <v>0</v>
      </c>
      <c r="BL161" s="16" t="s">
        <v>186</v>
      </c>
      <c r="BM161" s="244" t="s">
        <v>787</v>
      </c>
    </row>
    <row r="162" s="2" customFormat="1">
      <c r="A162" s="39"/>
      <c r="B162" s="40"/>
      <c r="C162" s="41"/>
      <c r="D162" s="245" t="s">
        <v>146</v>
      </c>
      <c r="E162" s="41"/>
      <c r="F162" s="246" t="s">
        <v>243</v>
      </c>
      <c r="G162" s="41"/>
      <c r="H162" s="41"/>
      <c r="I162" s="247"/>
      <c r="J162" s="41"/>
      <c r="K162" s="41"/>
      <c r="L162" s="42"/>
      <c r="M162" s="248"/>
      <c r="N162" s="249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6" t="s">
        <v>146</v>
      </c>
      <c r="AU162" s="16" t="s">
        <v>85</v>
      </c>
    </row>
    <row r="163" s="2" customFormat="1" ht="16.5" customHeight="1">
      <c r="A163" s="39"/>
      <c r="B163" s="40"/>
      <c r="C163" s="261" t="s">
        <v>234</v>
      </c>
      <c r="D163" s="261" t="s">
        <v>245</v>
      </c>
      <c r="E163" s="262" t="s">
        <v>246</v>
      </c>
      <c r="F163" s="263" t="s">
        <v>247</v>
      </c>
      <c r="G163" s="264" t="s">
        <v>248</v>
      </c>
      <c r="H163" s="265">
        <v>124.789</v>
      </c>
      <c r="I163" s="266"/>
      <c r="J163" s="267">
        <f>ROUND(I163*H163,2)</f>
        <v>0</v>
      </c>
      <c r="K163" s="268"/>
      <c r="L163" s="269"/>
      <c r="M163" s="270" t="s">
        <v>1</v>
      </c>
      <c r="N163" s="271" t="s">
        <v>42</v>
      </c>
      <c r="O163" s="92"/>
      <c r="P163" s="242">
        <f>O163*H163</f>
        <v>0</v>
      </c>
      <c r="Q163" s="242">
        <v>0.001</v>
      </c>
      <c r="R163" s="242">
        <f>Q163*H163</f>
        <v>0.124789</v>
      </c>
      <c r="S163" s="242">
        <v>0</v>
      </c>
      <c r="T163" s="24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4" t="s">
        <v>186</v>
      </c>
      <c r="AT163" s="244" t="s">
        <v>245</v>
      </c>
      <c r="AU163" s="244" t="s">
        <v>85</v>
      </c>
      <c r="AY163" s="16" t="s">
        <v>139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6" t="s">
        <v>85</v>
      </c>
      <c r="BK163" s="144">
        <f>ROUND(I163*H163,2)</f>
        <v>0</v>
      </c>
      <c r="BL163" s="16" t="s">
        <v>186</v>
      </c>
      <c r="BM163" s="244" t="s">
        <v>788</v>
      </c>
    </row>
    <row r="164" s="2" customFormat="1">
      <c r="A164" s="39"/>
      <c r="B164" s="40"/>
      <c r="C164" s="41"/>
      <c r="D164" s="245" t="s">
        <v>146</v>
      </c>
      <c r="E164" s="41"/>
      <c r="F164" s="246" t="s">
        <v>247</v>
      </c>
      <c r="G164" s="41"/>
      <c r="H164" s="41"/>
      <c r="I164" s="247"/>
      <c r="J164" s="41"/>
      <c r="K164" s="41"/>
      <c r="L164" s="42"/>
      <c r="M164" s="248"/>
      <c r="N164" s="249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6" t="s">
        <v>146</v>
      </c>
      <c r="AU164" s="16" t="s">
        <v>85</v>
      </c>
    </row>
    <row r="165" s="13" customFormat="1">
      <c r="A165" s="13"/>
      <c r="B165" s="250"/>
      <c r="C165" s="251"/>
      <c r="D165" s="245" t="s">
        <v>199</v>
      </c>
      <c r="E165" s="252" t="s">
        <v>1</v>
      </c>
      <c r="F165" s="253" t="s">
        <v>789</v>
      </c>
      <c r="G165" s="251"/>
      <c r="H165" s="254">
        <v>124.789</v>
      </c>
      <c r="I165" s="255"/>
      <c r="J165" s="251"/>
      <c r="K165" s="251"/>
      <c r="L165" s="256"/>
      <c r="M165" s="257"/>
      <c r="N165" s="258"/>
      <c r="O165" s="258"/>
      <c r="P165" s="258"/>
      <c r="Q165" s="258"/>
      <c r="R165" s="258"/>
      <c r="S165" s="258"/>
      <c r="T165" s="25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0" t="s">
        <v>199</v>
      </c>
      <c r="AU165" s="260" t="s">
        <v>85</v>
      </c>
      <c r="AV165" s="13" t="s">
        <v>87</v>
      </c>
      <c r="AW165" s="13" t="s">
        <v>32</v>
      </c>
      <c r="AX165" s="13" t="s">
        <v>85</v>
      </c>
      <c r="AY165" s="260" t="s">
        <v>139</v>
      </c>
    </row>
    <row r="166" s="2" customFormat="1" ht="21.75" customHeight="1">
      <c r="A166" s="39"/>
      <c r="B166" s="40"/>
      <c r="C166" s="232" t="s">
        <v>239</v>
      </c>
      <c r="D166" s="232" t="s">
        <v>140</v>
      </c>
      <c r="E166" s="233" t="s">
        <v>251</v>
      </c>
      <c r="F166" s="234" t="s">
        <v>252</v>
      </c>
      <c r="G166" s="235" t="s">
        <v>164</v>
      </c>
      <c r="H166" s="236">
        <v>7246.71</v>
      </c>
      <c r="I166" s="237"/>
      <c r="J166" s="238">
        <f>ROUND(I166*H166,2)</f>
        <v>0</v>
      </c>
      <c r="K166" s="239"/>
      <c r="L166" s="42"/>
      <c r="M166" s="240" t="s">
        <v>1</v>
      </c>
      <c r="N166" s="241" t="s">
        <v>42</v>
      </c>
      <c r="O166" s="92"/>
      <c r="P166" s="242">
        <f>O166*H166</f>
        <v>0</v>
      </c>
      <c r="Q166" s="242">
        <v>0</v>
      </c>
      <c r="R166" s="242">
        <f>Q166*H166</f>
        <v>0</v>
      </c>
      <c r="S166" s="242">
        <v>0</v>
      </c>
      <c r="T166" s="24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4" t="s">
        <v>144</v>
      </c>
      <c r="AT166" s="244" t="s">
        <v>140</v>
      </c>
      <c r="AU166" s="244" t="s">
        <v>85</v>
      </c>
      <c r="AY166" s="16" t="s">
        <v>139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6" t="s">
        <v>85</v>
      </c>
      <c r="BK166" s="144">
        <f>ROUND(I166*H166,2)</f>
        <v>0</v>
      </c>
      <c r="BL166" s="16" t="s">
        <v>144</v>
      </c>
      <c r="BM166" s="244" t="s">
        <v>790</v>
      </c>
    </row>
    <row r="167" s="2" customFormat="1">
      <c r="A167" s="39"/>
      <c r="B167" s="40"/>
      <c r="C167" s="41"/>
      <c r="D167" s="245" t="s">
        <v>146</v>
      </c>
      <c r="E167" s="41"/>
      <c r="F167" s="246" t="s">
        <v>254</v>
      </c>
      <c r="G167" s="41"/>
      <c r="H167" s="41"/>
      <c r="I167" s="247"/>
      <c r="J167" s="41"/>
      <c r="K167" s="41"/>
      <c r="L167" s="42"/>
      <c r="M167" s="248"/>
      <c r="N167" s="249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6" t="s">
        <v>146</v>
      </c>
      <c r="AU167" s="16" t="s">
        <v>85</v>
      </c>
    </row>
    <row r="168" s="2" customFormat="1" ht="21.75" customHeight="1">
      <c r="A168" s="39"/>
      <c r="B168" s="40"/>
      <c r="C168" s="232" t="s">
        <v>244</v>
      </c>
      <c r="D168" s="232" t="s">
        <v>140</v>
      </c>
      <c r="E168" s="233" t="s">
        <v>256</v>
      </c>
      <c r="F168" s="234" t="s">
        <v>257</v>
      </c>
      <c r="G168" s="235" t="s">
        <v>164</v>
      </c>
      <c r="H168" s="236">
        <v>2704.6799999999998</v>
      </c>
      <c r="I168" s="237"/>
      <c r="J168" s="238">
        <f>ROUND(I168*H168,2)</f>
        <v>0</v>
      </c>
      <c r="K168" s="239"/>
      <c r="L168" s="42"/>
      <c r="M168" s="240" t="s">
        <v>1</v>
      </c>
      <c r="N168" s="241" t="s">
        <v>42</v>
      </c>
      <c r="O168" s="92"/>
      <c r="P168" s="242">
        <f>O168*H168</f>
        <v>0</v>
      </c>
      <c r="Q168" s="242">
        <v>0</v>
      </c>
      <c r="R168" s="242">
        <f>Q168*H168</f>
        <v>0</v>
      </c>
      <c r="S168" s="242">
        <v>0</v>
      </c>
      <c r="T168" s="24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4" t="s">
        <v>144</v>
      </c>
      <c r="AT168" s="244" t="s">
        <v>140</v>
      </c>
      <c r="AU168" s="244" t="s">
        <v>85</v>
      </c>
      <c r="AY168" s="16" t="s">
        <v>139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6" t="s">
        <v>85</v>
      </c>
      <c r="BK168" s="144">
        <f>ROUND(I168*H168,2)</f>
        <v>0</v>
      </c>
      <c r="BL168" s="16" t="s">
        <v>144</v>
      </c>
      <c r="BM168" s="244" t="s">
        <v>791</v>
      </c>
    </row>
    <row r="169" s="2" customFormat="1">
      <c r="A169" s="39"/>
      <c r="B169" s="40"/>
      <c r="C169" s="41"/>
      <c r="D169" s="245" t="s">
        <v>146</v>
      </c>
      <c r="E169" s="41"/>
      <c r="F169" s="246" t="s">
        <v>259</v>
      </c>
      <c r="G169" s="41"/>
      <c r="H169" s="41"/>
      <c r="I169" s="247"/>
      <c r="J169" s="41"/>
      <c r="K169" s="41"/>
      <c r="L169" s="42"/>
      <c r="M169" s="248"/>
      <c r="N169" s="249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6" t="s">
        <v>146</v>
      </c>
      <c r="AU169" s="16" t="s">
        <v>85</v>
      </c>
    </row>
    <row r="170" s="2" customFormat="1" ht="16.5" customHeight="1">
      <c r="A170" s="39"/>
      <c r="B170" s="40"/>
      <c r="C170" s="232" t="s">
        <v>7</v>
      </c>
      <c r="D170" s="232" t="s">
        <v>140</v>
      </c>
      <c r="E170" s="233" t="s">
        <v>261</v>
      </c>
      <c r="F170" s="234" t="s">
        <v>262</v>
      </c>
      <c r="G170" s="235" t="s">
        <v>164</v>
      </c>
      <c r="H170" s="236">
        <v>914.39999999999998</v>
      </c>
      <c r="I170" s="237"/>
      <c r="J170" s="238">
        <f>ROUND(I170*H170,2)</f>
        <v>0</v>
      </c>
      <c r="K170" s="239"/>
      <c r="L170" s="42"/>
      <c r="M170" s="240" t="s">
        <v>1</v>
      </c>
      <c r="N170" s="241" t="s">
        <v>42</v>
      </c>
      <c r="O170" s="92"/>
      <c r="P170" s="242">
        <f>O170*H170</f>
        <v>0</v>
      </c>
      <c r="Q170" s="242">
        <v>0</v>
      </c>
      <c r="R170" s="242">
        <f>Q170*H170</f>
        <v>0</v>
      </c>
      <c r="S170" s="242">
        <v>0</v>
      </c>
      <c r="T170" s="24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4" t="s">
        <v>144</v>
      </c>
      <c r="AT170" s="244" t="s">
        <v>140</v>
      </c>
      <c r="AU170" s="244" t="s">
        <v>85</v>
      </c>
      <c r="AY170" s="16" t="s">
        <v>139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6" t="s">
        <v>85</v>
      </c>
      <c r="BK170" s="144">
        <f>ROUND(I170*H170,2)</f>
        <v>0</v>
      </c>
      <c r="BL170" s="16" t="s">
        <v>144</v>
      </c>
      <c r="BM170" s="244" t="s">
        <v>792</v>
      </c>
    </row>
    <row r="171" s="2" customFormat="1">
      <c r="A171" s="39"/>
      <c r="B171" s="40"/>
      <c r="C171" s="41"/>
      <c r="D171" s="245" t="s">
        <v>146</v>
      </c>
      <c r="E171" s="41"/>
      <c r="F171" s="246" t="s">
        <v>264</v>
      </c>
      <c r="G171" s="41"/>
      <c r="H171" s="41"/>
      <c r="I171" s="247"/>
      <c r="J171" s="41"/>
      <c r="K171" s="41"/>
      <c r="L171" s="42"/>
      <c r="M171" s="248"/>
      <c r="N171" s="249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6" t="s">
        <v>146</v>
      </c>
      <c r="AU171" s="16" t="s">
        <v>85</v>
      </c>
    </row>
    <row r="172" s="2" customFormat="1" ht="21.75" customHeight="1">
      <c r="A172" s="39"/>
      <c r="B172" s="40"/>
      <c r="C172" s="232" t="s">
        <v>255</v>
      </c>
      <c r="D172" s="232" t="s">
        <v>140</v>
      </c>
      <c r="E172" s="233" t="s">
        <v>266</v>
      </c>
      <c r="F172" s="234" t="s">
        <v>267</v>
      </c>
      <c r="G172" s="235" t="s">
        <v>164</v>
      </c>
      <c r="H172" s="236">
        <v>5935.79</v>
      </c>
      <c r="I172" s="237"/>
      <c r="J172" s="238">
        <f>ROUND(I172*H172,2)</f>
        <v>0</v>
      </c>
      <c r="K172" s="239"/>
      <c r="L172" s="42"/>
      <c r="M172" s="240" t="s">
        <v>1</v>
      </c>
      <c r="N172" s="241" t="s">
        <v>42</v>
      </c>
      <c r="O172" s="92"/>
      <c r="P172" s="242">
        <f>O172*H172</f>
        <v>0</v>
      </c>
      <c r="Q172" s="242">
        <v>0</v>
      </c>
      <c r="R172" s="242">
        <f>Q172*H172</f>
        <v>0</v>
      </c>
      <c r="S172" s="242">
        <v>0</v>
      </c>
      <c r="T172" s="24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4" t="s">
        <v>144</v>
      </c>
      <c r="AT172" s="244" t="s">
        <v>140</v>
      </c>
      <c r="AU172" s="244" t="s">
        <v>85</v>
      </c>
      <c r="AY172" s="16" t="s">
        <v>139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6" t="s">
        <v>85</v>
      </c>
      <c r="BK172" s="144">
        <f>ROUND(I172*H172,2)</f>
        <v>0</v>
      </c>
      <c r="BL172" s="16" t="s">
        <v>144</v>
      </c>
      <c r="BM172" s="244" t="s">
        <v>793</v>
      </c>
    </row>
    <row r="173" s="2" customFormat="1">
      <c r="A173" s="39"/>
      <c r="B173" s="40"/>
      <c r="C173" s="41"/>
      <c r="D173" s="245" t="s">
        <v>146</v>
      </c>
      <c r="E173" s="41"/>
      <c r="F173" s="246" t="s">
        <v>269</v>
      </c>
      <c r="G173" s="41"/>
      <c r="H173" s="41"/>
      <c r="I173" s="247"/>
      <c r="J173" s="41"/>
      <c r="K173" s="41"/>
      <c r="L173" s="42"/>
      <c r="M173" s="248"/>
      <c r="N173" s="249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6" t="s">
        <v>146</v>
      </c>
      <c r="AU173" s="16" t="s">
        <v>85</v>
      </c>
    </row>
    <row r="174" s="2" customFormat="1" ht="21.75" customHeight="1">
      <c r="A174" s="39"/>
      <c r="B174" s="40"/>
      <c r="C174" s="232" t="s">
        <v>260</v>
      </c>
      <c r="D174" s="232" t="s">
        <v>140</v>
      </c>
      <c r="E174" s="233" t="s">
        <v>574</v>
      </c>
      <c r="F174" s="234" t="s">
        <v>575</v>
      </c>
      <c r="G174" s="235" t="s">
        <v>143</v>
      </c>
      <c r="H174" s="236">
        <v>11</v>
      </c>
      <c r="I174" s="237"/>
      <c r="J174" s="238">
        <f>ROUND(I174*H174,2)</f>
        <v>0</v>
      </c>
      <c r="K174" s="239"/>
      <c r="L174" s="42"/>
      <c r="M174" s="240" t="s">
        <v>1</v>
      </c>
      <c r="N174" s="241" t="s">
        <v>42</v>
      </c>
      <c r="O174" s="92"/>
      <c r="P174" s="242">
        <f>O174*H174</f>
        <v>0</v>
      </c>
      <c r="Q174" s="242">
        <v>0</v>
      </c>
      <c r="R174" s="242">
        <f>Q174*H174</f>
        <v>0</v>
      </c>
      <c r="S174" s="242">
        <v>0</v>
      </c>
      <c r="T174" s="24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4" t="s">
        <v>144</v>
      </c>
      <c r="AT174" s="244" t="s">
        <v>140</v>
      </c>
      <c r="AU174" s="244" t="s">
        <v>85</v>
      </c>
      <c r="AY174" s="16" t="s">
        <v>139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6" t="s">
        <v>85</v>
      </c>
      <c r="BK174" s="144">
        <f>ROUND(I174*H174,2)</f>
        <v>0</v>
      </c>
      <c r="BL174" s="16" t="s">
        <v>144</v>
      </c>
      <c r="BM174" s="244" t="s">
        <v>794</v>
      </c>
    </row>
    <row r="175" s="2" customFormat="1">
      <c r="A175" s="39"/>
      <c r="B175" s="40"/>
      <c r="C175" s="41"/>
      <c r="D175" s="245" t="s">
        <v>146</v>
      </c>
      <c r="E175" s="41"/>
      <c r="F175" s="246" t="s">
        <v>577</v>
      </c>
      <c r="G175" s="41"/>
      <c r="H175" s="41"/>
      <c r="I175" s="247"/>
      <c r="J175" s="41"/>
      <c r="K175" s="41"/>
      <c r="L175" s="42"/>
      <c r="M175" s="248"/>
      <c r="N175" s="249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6" t="s">
        <v>146</v>
      </c>
      <c r="AU175" s="16" t="s">
        <v>85</v>
      </c>
    </row>
    <row r="176" s="2" customFormat="1" ht="21.75" customHeight="1">
      <c r="A176" s="39"/>
      <c r="B176" s="40"/>
      <c r="C176" s="232" t="s">
        <v>265</v>
      </c>
      <c r="D176" s="232" t="s">
        <v>140</v>
      </c>
      <c r="E176" s="233" t="s">
        <v>578</v>
      </c>
      <c r="F176" s="234" t="s">
        <v>579</v>
      </c>
      <c r="G176" s="235" t="s">
        <v>143</v>
      </c>
      <c r="H176" s="236">
        <v>11</v>
      </c>
      <c r="I176" s="237"/>
      <c r="J176" s="238">
        <f>ROUND(I176*H176,2)</f>
        <v>0</v>
      </c>
      <c r="K176" s="239"/>
      <c r="L176" s="42"/>
      <c r="M176" s="240" t="s">
        <v>1</v>
      </c>
      <c r="N176" s="241" t="s">
        <v>42</v>
      </c>
      <c r="O176" s="92"/>
      <c r="P176" s="242">
        <f>O176*H176</f>
        <v>0</v>
      </c>
      <c r="Q176" s="242">
        <v>0</v>
      </c>
      <c r="R176" s="242">
        <f>Q176*H176</f>
        <v>0</v>
      </c>
      <c r="S176" s="242">
        <v>0</v>
      </c>
      <c r="T176" s="24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4" t="s">
        <v>144</v>
      </c>
      <c r="AT176" s="244" t="s">
        <v>140</v>
      </c>
      <c r="AU176" s="244" t="s">
        <v>85</v>
      </c>
      <c r="AY176" s="16" t="s">
        <v>139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6" t="s">
        <v>85</v>
      </c>
      <c r="BK176" s="144">
        <f>ROUND(I176*H176,2)</f>
        <v>0</v>
      </c>
      <c r="BL176" s="16" t="s">
        <v>144</v>
      </c>
      <c r="BM176" s="244" t="s">
        <v>795</v>
      </c>
    </row>
    <row r="177" s="2" customFormat="1">
      <c r="A177" s="39"/>
      <c r="B177" s="40"/>
      <c r="C177" s="41"/>
      <c r="D177" s="245" t="s">
        <v>146</v>
      </c>
      <c r="E177" s="41"/>
      <c r="F177" s="246" t="s">
        <v>581</v>
      </c>
      <c r="G177" s="41"/>
      <c r="H177" s="41"/>
      <c r="I177" s="247"/>
      <c r="J177" s="41"/>
      <c r="K177" s="41"/>
      <c r="L177" s="42"/>
      <c r="M177" s="248"/>
      <c r="N177" s="249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6" t="s">
        <v>146</v>
      </c>
      <c r="AU177" s="16" t="s">
        <v>85</v>
      </c>
    </row>
    <row r="178" s="2" customFormat="1" ht="16.5" customHeight="1">
      <c r="A178" s="39"/>
      <c r="B178" s="40"/>
      <c r="C178" s="261" t="s">
        <v>271</v>
      </c>
      <c r="D178" s="261" t="s">
        <v>245</v>
      </c>
      <c r="E178" s="262" t="s">
        <v>582</v>
      </c>
      <c r="F178" s="263" t="s">
        <v>583</v>
      </c>
      <c r="G178" s="264" t="s">
        <v>143</v>
      </c>
      <c r="H178" s="265">
        <v>11</v>
      </c>
      <c r="I178" s="266"/>
      <c r="J178" s="267">
        <f>ROUND(I178*H178,2)</f>
        <v>0</v>
      </c>
      <c r="K178" s="268"/>
      <c r="L178" s="269"/>
      <c r="M178" s="270" t="s">
        <v>1</v>
      </c>
      <c r="N178" s="271" t="s">
        <v>42</v>
      </c>
      <c r="O178" s="92"/>
      <c r="P178" s="242">
        <f>O178*H178</f>
        <v>0</v>
      </c>
      <c r="Q178" s="242">
        <v>0.0050000000000000001</v>
      </c>
      <c r="R178" s="242">
        <f>Q178*H178</f>
        <v>0.055</v>
      </c>
      <c r="S178" s="242">
        <v>0</v>
      </c>
      <c r="T178" s="24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4" t="s">
        <v>178</v>
      </c>
      <c r="AT178" s="244" t="s">
        <v>245</v>
      </c>
      <c r="AU178" s="244" t="s">
        <v>85</v>
      </c>
      <c r="AY178" s="16" t="s">
        <v>139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6" t="s">
        <v>85</v>
      </c>
      <c r="BK178" s="144">
        <f>ROUND(I178*H178,2)</f>
        <v>0</v>
      </c>
      <c r="BL178" s="16" t="s">
        <v>144</v>
      </c>
      <c r="BM178" s="244" t="s">
        <v>796</v>
      </c>
    </row>
    <row r="179" s="2" customFormat="1">
      <c r="A179" s="39"/>
      <c r="B179" s="40"/>
      <c r="C179" s="41"/>
      <c r="D179" s="245" t="s">
        <v>146</v>
      </c>
      <c r="E179" s="41"/>
      <c r="F179" s="246" t="s">
        <v>583</v>
      </c>
      <c r="G179" s="41"/>
      <c r="H179" s="41"/>
      <c r="I179" s="247"/>
      <c r="J179" s="41"/>
      <c r="K179" s="41"/>
      <c r="L179" s="42"/>
      <c r="M179" s="248"/>
      <c r="N179" s="249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6" t="s">
        <v>146</v>
      </c>
      <c r="AU179" s="16" t="s">
        <v>85</v>
      </c>
    </row>
    <row r="180" s="2" customFormat="1" ht="21.75" customHeight="1">
      <c r="A180" s="39"/>
      <c r="B180" s="40"/>
      <c r="C180" s="232" t="s">
        <v>276</v>
      </c>
      <c r="D180" s="232" t="s">
        <v>140</v>
      </c>
      <c r="E180" s="233" t="s">
        <v>585</v>
      </c>
      <c r="F180" s="234" t="s">
        <v>586</v>
      </c>
      <c r="G180" s="235" t="s">
        <v>143</v>
      </c>
      <c r="H180" s="236">
        <v>11</v>
      </c>
      <c r="I180" s="237"/>
      <c r="J180" s="238">
        <f>ROUND(I180*H180,2)</f>
        <v>0</v>
      </c>
      <c r="K180" s="239"/>
      <c r="L180" s="42"/>
      <c r="M180" s="240" t="s">
        <v>1</v>
      </c>
      <c r="N180" s="241" t="s">
        <v>42</v>
      </c>
      <c r="O180" s="92"/>
      <c r="P180" s="242">
        <f>O180*H180</f>
        <v>0</v>
      </c>
      <c r="Q180" s="242">
        <v>0.0020799999999999998</v>
      </c>
      <c r="R180" s="242">
        <f>Q180*H180</f>
        <v>0.022879999999999998</v>
      </c>
      <c r="S180" s="242">
        <v>0</v>
      </c>
      <c r="T180" s="24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4" t="s">
        <v>144</v>
      </c>
      <c r="AT180" s="244" t="s">
        <v>140</v>
      </c>
      <c r="AU180" s="244" t="s">
        <v>85</v>
      </c>
      <c r="AY180" s="16" t="s">
        <v>139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6" t="s">
        <v>85</v>
      </c>
      <c r="BK180" s="144">
        <f>ROUND(I180*H180,2)</f>
        <v>0</v>
      </c>
      <c r="BL180" s="16" t="s">
        <v>144</v>
      </c>
      <c r="BM180" s="244" t="s">
        <v>797</v>
      </c>
    </row>
    <row r="181" s="2" customFormat="1">
      <c r="A181" s="39"/>
      <c r="B181" s="40"/>
      <c r="C181" s="41"/>
      <c r="D181" s="245" t="s">
        <v>146</v>
      </c>
      <c r="E181" s="41"/>
      <c r="F181" s="246" t="s">
        <v>588</v>
      </c>
      <c r="G181" s="41"/>
      <c r="H181" s="41"/>
      <c r="I181" s="247"/>
      <c r="J181" s="41"/>
      <c r="K181" s="41"/>
      <c r="L181" s="42"/>
      <c r="M181" s="248"/>
      <c r="N181" s="249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6" t="s">
        <v>146</v>
      </c>
      <c r="AU181" s="16" t="s">
        <v>85</v>
      </c>
    </row>
    <row r="182" s="2" customFormat="1" ht="21.75" customHeight="1">
      <c r="A182" s="39"/>
      <c r="B182" s="40"/>
      <c r="C182" s="232" t="s">
        <v>281</v>
      </c>
      <c r="D182" s="232" t="s">
        <v>140</v>
      </c>
      <c r="E182" s="233" t="s">
        <v>589</v>
      </c>
      <c r="F182" s="234" t="s">
        <v>590</v>
      </c>
      <c r="G182" s="235" t="s">
        <v>143</v>
      </c>
      <c r="H182" s="236">
        <v>11</v>
      </c>
      <c r="I182" s="237"/>
      <c r="J182" s="238">
        <f>ROUND(I182*H182,2)</f>
        <v>0</v>
      </c>
      <c r="K182" s="239"/>
      <c r="L182" s="42"/>
      <c r="M182" s="240" t="s">
        <v>1</v>
      </c>
      <c r="N182" s="241" t="s">
        <v>42</v>
      </c>
      <c r="O182" s="92"/>
      <c r="P182" s="242">
        <f>O182*H182</f>
        <v>0</v>
      </c>
      <c r="Q182" s="242">
        <v>0</v>
      </c>
      <c r="R182" s="242">
        <f>Q182*H182</f>
        <v>0</v>
      </c>
      <c r="S182" s="242">
        <v>0</v>
      </c>
      <c r="T182" s="24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4" t="s">
        <v>144</v>
      </c>
      <c r="AT182" s="244" t="s">
        <v>140</v>
      </c>
      <c r="AU182" s="244" t="s">
        <v>85</v>
      </c>
      <c r="AY182" s="16" t="s">
        <v>139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6" t="s">
        <v>85</v>
      </c>
      <c r="BK182" s="144">
        <f>ROUND(I182*H182,2)</f>
        <v>0</v>
      </c>
      <c r="BL182" s="16" t="s">
        <v>144</v>
      </c>
      <c r="BM182" s="244" t="s">
        <v>798</v>
      </c>
    </row>
    <row r="183" s="2" customFormat="1">
      <c r="A183" s="39"/>
      <c r="B183" s="40"/>
      <c r="C183" s="41"/>
      <c r="D183" s="245" t="s">
        <v>146</v>
      </c>
      <c r="E183" s="41"/>
      <c r="F183" s="246" t="s">
        <v>592</v>
      </c>
      <c r="G183" s="41"/>
      <c r="H183" s="41"/>
      <c r="I183" s="247"/>
      <c r="J183" s="41"/>
      <c r="K183" s="41"/>
      <c r="L183" s="42"/>
      <c r="M183" s="248"/>
      <c r="N183" s="249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6" t="s">
        <v>146</v>
      </c>
      <c r="AU183" s="16" t="s">
        <v>85</v>
      </c>
    </row>
    <row r="184" s="2" customFormat="1" ht="21.75" customHeight="1">
      <c r="A184" s="39"/>
      <c r="B184" s="40"/>
      <c r="C184" s="232" t="s">
        <v>287</v>
      </c>
      <c r="D184" s="232" t="s">
        <v>140</v>
      </c>
      <c r="E184" s="233" t="s">
        <v>596</v>
      </c>
      <c r="F184" s="234" t="s">
        <v>597</v>
      </c>
      <c r="G184" s="235" t="s">
        <v>164</v>
      </c>
      <c r="H184" s="236">
        <v>2.75</v>
      </c>
      <c r="I184" s="237"/>
      <c r="J184" s="238">
        <f>ROUND(I184*H184,2)</f>
        <v>0</v>
      </c>
      <c r="K184" s="239"/>
      <c r="L184" s="42"/>
      <c r="M184" s="240" t="s">
        <v>1</v>
      </c>
      <c r="N184" s="241" t="s">
        <v>42</v>
      </c>
      <c r="O184" s="92"/>
      <c r="P184" s="242">
        <f>O184*H184</f>
        <v>0</v>
      </c>
      <c r="Q184" s="242">
        <v>0</v>
      </c>
      <c r="R184" s="242">
        <f>Q184*H184</f>
        <v>0</v>
      </c>
      <c r="S184" s="242">
        <v>0</v>
      </c>
      <c r="T184" s="24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4" t="s">
        <v>144</v>
      </c>
      <c r="AT184" s="244" t="s">
        <v>140</v>
      </c>
      <c r="AU184" s="244" t="s">
        <v>85</v>
      </c>
      <c r="AY184" s="16" t="s">
        <v>139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6" t="s">
        <v>85</v>
      </c>
      <c r="BK184" s="144">
        <f>ROUND(I184*H184,2)</f>
        <v>0</v>
      </c>
      <c r="BL184" s="16" t="s">
        <v>144</v>
      </c>
      <c r="BM184" s="244" t="s">
        <v>799</v>
      </c>
    </row>
    <row r="185" s="2" customFormat="1">
      <c r="A185" s="39"/>
      <c r="B185" s="40"/>
      <c r="C185" s="41"/>
      <c r="D185" s="245" t="s">
        <v>146</v>
      </c>
      <c r="E185" s="41"/>
      <c r="F185" s="246" t="s">
        <v>599</v>
      </c>
      <c r="G185" s="41"/>
      <c r="H185" s="41"/>
      <c r="I185" s="247"/>
      <c r="J185" s="41"/>
      <c r="K185" s="41"/>
      <c r="L185" s="42"/>
      <c r="M185" s="248"/>
      <c r="N185" s="249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6" t="s">
        <v>146</v>
      </c>
      <c r="AU185" s="16" t="s">
        <v>85</v>
      </c>
    </row>
    <row r="186" s="2" customFormat="1" ht="16.5" customHeight="1">
      <c r="A186" s="39"/>
      <c r="B186" s="40"/>
      <c r="C186" s="261" t="s">
        <v>292</v>
      </c>
      <c r="D186" s="261" t="s">
        <v>245</v>
      </c>
      <c r="E186" s="262" t="s">
        <v>600</v>
      </c>
      <c r="F186" s="263" t="s">
        <v>601</v>
      </c>
      <c r="G186" s="264" t="s">
        <v>175</v>
      </c>
      <c r="H186" s="265">
        <v>0.27500000000000002</v>
      </c>
      <c r="I186" s="266"/>
      <c r="J186" s="267">
        <f>ROUND(I186*H186,2)</f>
        <v>0</v>
      </c>
      <c r="K186" s="268"/>
      <c r="L186" s="269"/>
      <c r="M186" s="270" t="s">
        <v>1</v>
      </c>
      <c r="N186" s="271" t="s">
        <v>42</v>
      </c>
      <c r="O186" s="92"/>
      <c r="P186" s="242">
        <f>O186*H186</f>
        <v>0</v>
      </c>
      <c r="Q186" s="242">
        <v>0.20000000000000001</v>
      </c>
      <c r="R186" s="242">
        <f>Q186*H186</f>
        <v>0.055000000000000007</v>
      </c>
      <c r="S186" s="242">
        <v>0</v>
      </c>
      <c r="T186" s="24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4" t="s">
        <v>178</v>
      </c>
      <c r="AT186" s="244" t="s">
        <v>245</v>
      </c>
      <c r="AU186" s="244" t="s">
        <v>85</v>
      </c>
      <c r="AY186" s="16" t="s">
        <v>139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6" t="s">
        <v>85</v>
      </c>
      <c r="BK186" s="144">
        <f>ROUND(I186*H186,2)</f>
        <v>0</v>
      </c>
      <c r="BL186" s="16" t="s">
        <v>144</v>
      </c>
      <c r="BM186" s="244" t="s">
        <v>800</v>
      </c>
    </row>
    <row r="187" s="2" customFormat="1">
      <c r="A187" s="39"/>
      <c r="B187" s="40"/>
      <c r="C187" s="41"/>
      <c r="D187" s="245" t="s">
        <v>146</v>
      </c>
      <c r="E187" s="41"/>
      <c r="F187" s="246" t="s">
        <v>601</v>
      </c>
      <c r="G187" s="41"/>
      <c r="H187" s="41"/>
      <c r="I187" s="247"/>
      <c r="J187" s="41"/>
      <c r="K187" s="41"/>
      <c r="L187" s="42"/>
      <c r="M187" s="248"/>
      <c r="N187" s="249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6" t="s">
        <v>146</v>
      </c>
      <c r="AU187" s="16" t="s">
        <v>85</v>
      </c>
    </row>
    <row r="188" s="2" customFormat="1" ht="21.75" customHeight="1">
      <c r="A188" s="39"/>
      <c r="B188" s="40"/>
      <c r="C188" s="261" t="s">
        <v>297</v>
      </c>
      <c r="D188" s="261" t="s">
        <v>245</v>
      </c>
      <c r="E188" s="262" t="s">
        <v>593</v>
      </c>
      <c r="F188" s="263" t="s">
        <v>594</v>
      </c>
      <c r="G188" s="264" t="s">
        <v>143</v>
      </c>
      <c r="H188" s="265">
        <v>22</v>
      </c>
      <c r="I188" s="266"/>
      <c r="J188" s="267">
        <f>ROUND(I188*H188,2)</f>
        <v>0</v>
      </c>
      <c r="K188" s="268"/>
      <c r="L188" s="269"/>
      <c r="M188" s="270" t="s">
        <v>1</v>
      </c>
      <c r="N188" s="271" t="s">
        <v>42</v>
      </c>
      <c r="O188" s="92"/>
      <c r="P188" s="242">
        <f>O188*H188</f>
        <v>0</v>
      </c>
      <c r="Q188" s="242">
        <v>0.0047200000000000002</v>
      </c>
      <c r="R188" s="242">
        <f>Q188*H188</f>
        <v>0.10384</v>
      </c>
      <c r="S188" s="242">
        <v>0</v>
      </c>
      <c r="T188" s="24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4" t="s">
        <v>178</v>
      </c>
      <c r="AT188" s="244" t="s">
        <v>245</v>
      </c>
      <c r="AU188" s="244" t="s">
        <v>85</v>
      </c>
      <c r="AY188" s="16" t="s">
        <v>139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6" t="s">
        <v>85</v>
      </c>
      <c r="BK188" s="144">
        <f>ROUND(I188*H188,2)</f>
        <v>0</v>
      </c>
      <c r="BL188" s="16" t="s">
        <v>144</v>
      </c>
      <c r="BM188" s="244" t="s">
        <v>801</v>
      </c>
    </row>
    <row r="189" s="2" customFormat="1">
      <c r="A189" s="39"/>
      <c r="B189" s="40"/>
      <c r="C189" s="41"/>
      <c r="D189" s="245" t="s">
        <v>146</v>
      </c>
      <c r="E189" s="41"/>
      <c r="F189" s="246" t="s">
        <v>594</v>
      </c>
      <c r="G189" s="41"/>
      <c r="H189" s="41"/>
      <c r="I189" s="247"/>
      <c r="J189" s="41"/>
      <c r="K189" s="41"/>
      <c r="L189" s="42"/>
      <c r="M189" s="248"/>
      <c r="N189" s="249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6" t="s">
        <v>146</v>
      </c>
      <c r="AU189" s="16" t="s">
        <v>85</v>
      </c>
    </row>
    <row r="190" s="2" customFormat="1" ht="16.5" customHeight="1">
      <c r="A190" s="39"/>
      <c r="B190" s="40"/>
      <c r="C190" s="232" t="s">
        <v>306</v>
      </c>
      <c r="D190" s="232" t="s">
        <v>140</v>
      </c>
      <c r="E190" s="233" t="s">
        <v>603</v>
      </c>
      <c r="F190" s="234" t="s">
        <v>604</v>
      </c>
      <c r="G190" s="235" t="s">
        <v>175</v>
      </c>
      <c r="H190" s="236">
        <v>0.11</v>
      </c>
      <c r="I190" s="237"/>
      <c r="J190" s="238">
        <f>ROUND(I190*H190,2)</f>
        <v>0</v>
      </c>
      <c r="K190" s="239"/>
      <c r="L190" s="42"/>
      <c r="M190" s="240" t="s">
        <v>1</v>
      </c>
      <c r="N190" s="241" t="s">
        <v>42</v>
      </c>
      <c r="O190" s="92"/>
      <c r="P190" s="242">
        <f>O190*H190</f>
        <v>0</v>
      </c>
      <c r="Q190" s="242">
        <v>0</v>
      </c>
      <c r="R190" s="242">
        <f>Q190*H190</f>
        <v>0</v>
      </c>
      <c r="S190" s="242">
        <v>0</v>
      </c>
      <c r="T190" s="24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4" t="s">
        <v>144</v>
      </c>
      <c r="AT190" s="244" t="s">
        <v>140</v>
      </c>
      <c r="AU190" s="244" t="s">
        <v>85</v>
      </c>
      <c r="AY190" s="16" t="s">
        <v>139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6" t="s">
        <v>85</v>
      </c>
      <c r="BK190" s="144">
        <f>ROUND(I190*H190,2)</f>
        <v>0</v>
      </c>
      <c r="BL190" s="16" t="s">
        <v>144</v>
      </c>
      <c r="BM190" s="244" t="s">
        <v>802</v>
      </c>
    </row>
    <row r="191" s="2" customFormat="1">
      <c r="A191" s="39"/>
      <c r="B191" s="40"/>
      <c r="C191" s="41"/>
      <c r="D191" s="245" t="s">
        <v>146</v>
      </c>
      <c r="E191" s="41"/>
      <c r="F191" s="246" t="s">
        <v>606</v>
      </c>
      <c r="G191" s="41"/>
      <c r="H191" s="41"/>
      <c r="I191" s="247"/>
      <c r="J191" s="41"/>
      <c r="K191" s="41"/>
      <c r="L191" s="42"/>
      <c r="M191" s="248"/>
      <c r="N191" s="249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6" t="s">
        <v>146</v>
      </c>
      <c r="AU191" s="16" t="s">
        <v>85</v>
      </c>
    </row>
    <row r="192" s="2" customFormat="1" ht="21.75" customHeight="1">
      <c r="A192" s="39"/>
      <c r="B192" s="40"/>
      <c r="C192" s="232" t="s">
        <v>311</v>
      </c>
      <c r="D192" s="232" t="s">
        <v>140</v>
      </c>
      <c r="E192" s="233" t="s">
        <v>607</v>
      </c>
      <c r="F192" s="234" t="s">
        <v>608</v>
      </c>
      <c r="G192" s="235" t="s">
        <v>175</v>
      </c>
      <c r="H192" s="236">
        <v>0.11</v>
      </c>
      <c r="I192" s="237"/>
      <c r="J192" s="238">
        <f>ROUND(I192*H192,2)</f>
        <v>0</v>
      </c>
      <c r="K192" s="239"/>
      <c r="L192" s="42"/>
      <c r="M192" s="240" t="s">
        <v>1</v>
      </c>
      <c r="N192" s="241" t="s">
        <v>42</v>
      </c>
      <c r="O192" s="92"/>
      <c r="P192" s="242">
        <f>O192*H192</f>
        <v>0</v>
      </c>
      <c r="Q192" s="242">
        <v>0</v>
      </c>
      <c r="R192" s="242">
        <f>Q192*H192</f>
        <v>0</v>
      </c>
      <c r="S192" s="242">
        <v>0</v>
      </c>
      <c r="T192" s="24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4" t="s">
        <v>144</v>
      </c>
      <c r="AT192" s="244" t="s">
        <v>140</v>
      </c>
      <c r="AU192" s="244" t="s">
        <v>85</v>
      </c>
      <c r="AY192" s="16" t="s">
        <v>139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6" t="s">
        <v>85</v>
      </c>
      <c r="BK192" s="144">
        <f>ROUND(I192*H192,2)</f>
        <v>0</v>
      </c>
      <c r="BL192" s="16" t="s">
        <v>144</v>
      </c>
      <c r="BM192" s="244" t="s">
        <v>803</v>
      </c>
    </row>
    <row r="193" s="2" customFormat="1">
      <c r="A193" s="39"/>
      <c r="B193" s="40"/>
      <c r="C193" s="41"/>
      <c r="D193" s="245" t="s">
        <v>146</v>
      </c>
      <c r="E193" s="41"/>
      <c r="F193" s="246" t="s">
        <v>610</v>
      </c>
      <c r="G193" s="41"/>
      <c r="H193" s="41"/>
      <c r="I193" s="247"/>
      <c r="J193" s="41"/>
      <c r="K193" s="41"/>
      <c r="L193" s="42"/>
      <c r="M193" s="248"/>
      <c r="N193" s="249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6" t="s">
        <v>146</v>
      </c>
      <c r="AU193" s="16" t="s">
        <v>85</v>
      </c>
    </row>
    <row r="194" s="2" customFormat="1" ht="21.75" customHeight="1">
      <c r="A194" s="39"/>
      <c r="B194" s="40"/>
      <c r="C194" s="232" t="s">
        <v>317</v>
      </c>
      <c r="D194" s="232" t="s">
        <v>140</v>
      </c>
      <c r="E194" s="233" t="s">
        <v>611</v>
      </c>
      <c r="F194" s="234" t="s">
        <v>612</v>
      </c>
      <c r="G194" s="235" t="s">
        <v>175</v>
      </c>
      <c r="H194" s="236">
        <v>0.55000000000000004</v>
      </c>
      <c r="I194" s="237"/>
      <c r="J194" s="238">
        <f>ROUND(I194*H194,2)</f>
        <v>0</v>
      </c>
      <c r="K194" s="239"/>
      <c r="L194" s="42"/>
      <c r="M194" s="240" t="s">
        <v>1</v>
      </c>
      <c r="N194" s="241" t="s">
        <v>42</v>
      </c>
      <c r="O194" s="92"/>
      <c r="P194" s="242">
        <f>O194*H194</f>
        <v>0</v>
      </c>
      <c r="Q194" s="242">
        <v>0</v>
      </c>
      <c r="R194" s="242">
        <f>Q194*H194</f>
        <v>0</v>
      </c>
      <c r="S194" s="242">
        <v>0</v>
      </c>
      <c r="T194" s="24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4" t="s">
        <v>144</v>
      </c>
      <c r="AT194" s="244" t="s">
        <v>140</v>
      </c>
      <c r="AU194" s="244" t="s">
        <v>85</v>
      </c>
      <c r="AY194" s="16" t="s">
        <v>139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6" t="s">
        <v>85</v>
      </c>
      <c r="BK194" s="144">
        <f>ROUND(I194*H194,2)</f>
        <v>0</v>
      </c>
      <c r="BL194" s="16" t="s">
        <v>144</v>
      </c>
      <c r="BM194" s="244" t="s">
        <v>804</v>
      </c>
    </row>
    <row r="195" s="2" customFormat="1">
      <c r="A195" s="39"/>
      <c r="B195" s="40"/>
      <c r="C195" s="41"/>
      <c r="D195" s="245" t="s">
        <v>146</v>
      </c>
      <c r="E195" s="41"/>
      <c r="F195" s="246" t="s">
        <v>614</v>
      </c>
      <c r="G195" s="41"/>
      <c r="H195" s="41"/>
      <c r="I195" s="247"/>
      <c r="J195" s="41"/>
      <c r="K195" s="41"/>
      <c r="L195" s="42"/>
      <c r="M195" s="248"/>
      <c r="N195" s="249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6" t="s">
        <v>146</v>
      </c>
      <c r="AU195" s="16" t="s">
        <v>85</v>
      </c>
    </row>
    <row r="196" s="13" customFormat="1">
      <c r="A196" s="13"/>
      <c r="B196" s="250"/>
      <c r="C196" s="251"/>
      <c r="D196" s="245" t="s">
        <v>199</v>
      </c>
      <c r="E196" s="252" t="s">
        <v>1</v>
      </c>
      <c r="F196" s="253" t="s">
        <v>805</v>
      </c>
      <c r="G196" s="251"/>
      <c r="H196" s="254">
        <v>0.55000000000000004</v>
      </c>
      <c r="I196" s="255"/>
      <c r="J196" s="251"/>
      <c r="K196" s="251"/>
      <c r="L196" s="256"/>
      <c r="M196" s="257"/>
      <c r="N196" s="258"/>
      <c r="O196" s="258"/>
      <c r="P196" s="258"/>
      <c r="Q196" s="258"/>
      <c r="R196" s="258"/>
      <c r="S196" s="258"/>
      <c r="T196" s="25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0" t="s">
        <v>199</v>
      </c>
      <c r="AU196" s="260" t="s">
        <v>85</v>
      </c>
      <c r="AV196" s="13" t="s">
        <v>87</v>
      </c>
      <c r="AW196" s="13" t="s">
        <v>32</v>
      </c>
      <c r="AX196" s="13" t="s">
        <v>85</v>
      </c>
      <c r="AY196" s="260" t="s">
        <v>139</v>
      </c>
    </row>
    <row r="197" s="12" customFormat="1" ht="25.92" customHeight="1">
      <c r="A197" s="12"/>
      <c r="B197" s="218"/>
      <c r="C197" s="219"/>
      <c r="D197" s="220" t="s">
        <v>76</v>
      </c>
      <c r="E197" s="221" t="s">
        <v>87</v>
      </c>
      <c r="F197" s="221" t="s">
        <v>806</v>
      </c>
      <c r="G197" s="219"/>
      <c r="H197" s="219"/>
      <c r="I197" s="222"/>
      <c r="J197" s="223">
        <f>BK197</f>
        <v>0</v>
      </c>
      <c r="K197" s="219"/>
      <c r="L197" s="224"/>
      <c r="M197" s="225"/>
      <c r="N197" s="226"/>
      <c r="O197" s="226"/>
      <c r="P197" s="227">
        <f>SUM(P198:P205)</f>
        <v>0</v>
      </c>
      <c r="Q197" s="226"/>
      <c r="R197" s="227">
        <f>SUM(R198:R205)</f>
        <v>465.81079519999997</v>
      </c>
      <c r="S197" s="226"/>
      <c r="T197" s="228">
        <f>SUM(T198:T205)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9" t="s">
        <v>85</v>
      </c>
      <c r="AT197" s="230" t="s">
        <v>76</v>
      </c>
      <c r="AU197" s="230" t="s">
        <v>77</v>
      </c>
      <c r="AY197" s="229" t="s">
        <v>139</v>
      </c>
      <c r="BK197" s="231">
        <f>SUM(BK198:BK205)</f>
        <v>0</v>
      </c>
    </row>
    <row r="198" s="2" customFormat="1" ht="21.75" customHeight="1">
      <c r="A198" s="39"/>
      <c r="B198" s="40"/>
      <c r="C198" s="232" t="s">
        <v>322</v>
      </c>
      <c r="D198" s="232" t="s">
        <v>140</v>
      </c>
      <c r="E198" s="233" t="s">
        <v>452</v>
      </c>
      <c r="F198" s="234" t="s">
        <v>453</v>
      </c>
      <c r="G198" s="235" t="s">
        <v>175</v>
      </c>
      <c r="H198" s="236">
        <v>242.25999999999999</v>
      </c>
      <c r="I198" s="237"/>
      <c r="J198" s="238">
        <f>ROUND(I198*H198,2)</f>
        <v>0</v>
      </c>
      <c r="K198" s="239"/>
      <c r="L198" s="42"/>
      <c r="M198" s="240" t="s">
        <v>1</v>
      </c>
      <c r="N198" s="241" t="s">
        <v>42</v>
      </c>
      <c r="O198" s="92"/>
      <c r="P198" s="242">
        <f>O198*H198</f>
        <v>0</v>
      </c>
      <c r="Q198" s="242">
        <v>1.9205000000000001</v>
      </c>
      <c r="R198" s="242">
        <f>Q198*H198</f>
        <v>465.26033000000001</v>
      </c>
      <c r="S198" s="242">
        <v>0</v>
      </c>
      <c r="T198" s="24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4" t="s">
        <v>144</v>
      </c>
      <c r="AT198" s="244" t="s">
        <v>140</v>
      </c>
      <c r="AU198" s="244" t="s">
        <v>85</v>
      </c>
      <c r="AY198" s="16" t="s">
        <v>139</v>
      </c>
      <c r="BE198" s="144">
        <f>IF(N198="základní",J198,0)</f>
        <v>0</v>
      </c>
      <c r="BF198" s="144">
        <f>IF(N198="snížená",J198,0)</f>
        <v>0</v>
      </c>
      <c r="BG198" s="144">
        <f>IF(N198="zákl. přenesená",J198,0)</f>
        <v>0</v>
      </c>
      <c r="BH198" s="144">
        <f>IF(N198="sníž. přenesená",J198,0)</f>
        <v>0</v>
      </c>
      <c r="BI198" s="144">
        <f>IF(N198="nulová",J198,0)</f>
        <v>0</v>
      </c>
      <c r="BJ198" s="16" t="s">
        <v>85</v>
      </c>
      <c r="BK198" s="144">
        <f>ROUND(I198*H198,2)</f>
        <v>0</v>
      </c>
      <c r="BL198" s="16" t="s">
        <v>144</v>
      </c>
      <c r="BM198" s="244" t="s">
        <v>807</v>
      </c>
    </row>
    <row r="199" s="2" customFormat="1">
      <c r="A199" s="39"/>
      <c r="B199" s="40"/>
      <c r="C199" s="41"/>
      <c r="D199" s="245" t="s">
        <v>146</v>
      </c>
      <c r="E199" s="41"/>
      <c r="F199" s="246" t="s">
        <v>455</v>
      </c>
      <c r="G199" s="41"/>
      <c r="H199" s="41"/>
      <c r="I199" s="247"/>
      <c r="J199" s="41"/>
      <c r="K199" s="41"/>
      <c r="L199" s="42"/>
      <c r="M199" s="248"/>
      <c r="N199" s="249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6" t="s">
        <v>146</v>
      </c>
      <c r="AU199" s="16" t="s">
        <v>85</v>
      </c>
    </row>
    <row r="200" s="2" customFormat="1" ht="33" customHeight="1">
      <c r="A200" s="39"/>
      <c r="B200" s="40"/>
      <c r="C200" s="261" t="s">
        <v>327</v>
      </c>
      <c r="D200" s="261" t="s">
        <v>245</v>
      </c>
      <c r="E200" s="262" t="s">
        <v>457</v>
      </c>
      <c r="F200" s="263" t="s">
        <v>458</v>
      </c>
      <c r="G200" s="264" t="s">
        <v>360</v>
      </c>
      <c r="H200" s="265">
        <v>336.63999999999999</v>
      </c>
      <c r="I200" s="266"/>
      <c r="J200" s="267">
        <f>ROUND(I200*H200,2)</f>
        <v>0</v>
      </c>
      <c r="K200" s="268"/>
      <c r="L200" s="269"/>
      <c r="M200" s="270" t="s">
        <v>1</v>
      </c>
      <c r="N200" s="271" t="s">
        <v>42</v>
      </c>
      <c r="O200" s="92"/>
      <c r="P200" s="242">
        <f>O200*H200</f>
        <v>0</v>
      </c>
      <c r="Q200" s="242">
        <v>0.00048000000000000001</v>
      </c>
      <c r="R200" s="242">
        <f>Q200*H200</f>
        <v>0.16158719999999999</v>
      </c>
      <c r="S200" s="242">
        <v>0</v>
      </c>
      <c r="T200" s="24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4" t="s">
        <v>178</v>
      </c>
      <c r="AT200" s="244" t="s">
        <v>245</v>
      </c>
      <c r="AU200" s="244" t="s">
        <v>85</v>
      </c>
      <c r="AY200" s="16" t="s">
        <v>139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6" t="s">
        <v>85</v>
      </c>
      <c r="BK200" s="144">
        <f>ROUND(I200*H200,2)</f>
        <v>0</v>
      </c>
      <c r="BL200" s="16" t="s">
        <v>144</v>
      </c>
      <c r="BM200" s="244" t="s">
        <v>808</v>
      </c>
    </row>
    <row r="201" s="2" customFormat="1">
      <c r="A201" s="39"/>
      <c r="B201" s="40"/>
      <c r="C201" s="41"/>
      <c r="D201" s="245" t="s">
        <v>146</v>
      </c>
      <c r="E201" s="41"/>
      <c r="F201" s="246" t="s">
        <v>458</v>
      </c>
      <c r="G201" s="41"/>
      <c r="H201" s="41"/>
      <c r="I201" s="247"/>
      <c r="J201" s="41"/>
      <c r="K201" s="41"/>
      <c r="L201" s="42"/>
      <c r="M201" s="248"/>
      <c r="N201" s="249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6" t="s">
        <v>146</v>
      </c>
      <c r="AU201" s="16" t="s">
        <v>85</v>
      </c>
    </row>
    <row r="202" s="2" customFormat="1" ht="21.75" customHeight="1">
      <c r="A202" s="39"/>
      <c r="B202" s="40"/>
      <c r="C202" s="232" t="s">
        <v>332</v>
      </c>
      <c r="D202" s="232" t="s">
        <v>140</v>
      </c>
      <c r="E202" s="233" t="s">
        <v>809</v>
      </c>
      <c r="F202" s="234" t="s">
        <v>810</v>
      </c>
      <c r="G202" s="235" t="s">
        <v>164</v>
      </c>
      <c r="H202" s="236">
        <v>1296.26</v>
      </c>
      <c r="I202" s="237"/>
      <c r="J202" s="238">
        <f>ROUND(I202*H202,2)</f>
        <v>0</v>
      </c>
      <c r="K202" s="239"/>
      <c r="L202" s="42"/>
      <c r="M202" s="240" t="s">
        <v>1</v>
      </c>
      <c r="N202" s="241" t="s">
        <v>42</v>
      </c>
      <c r="O202" s="92"/>
      <c r="P202" s="242">
        <f>O202*H202</f>
        <v>0</v>
      </c>
      <c r="Q202" s="242">
        <v>0.00010000000000000001</v>
      </c>
      <c r="R202" s="242">
        <f>Q202*H202</f>
        <v>0.12962600000000002</v>
      </c>
      <c r="S202" s="242">
        <v>0</v>
      </c>
      <c r="T202" s="24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4" t="s">
        <v>144</v>
      </c>
      <c r="AT202" s="244" t="s">
        <v>140</v>
      </c>
      <c r="AU202" s="244" t="s">
        <v>85</v>
      </c>
      <c r="AY202" s="16" t="s">
        <v>139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6" t="s">
        <v>85</v>
      </c>
      <c r="BK202" s="144">
        <f>ROUND(I202*H202,2)</f>
        <v>0</v>
      </c>
      <c r="BL202" s="16" t="s">
        <v>144</v>
      </c>
      <c r="BM202" s="244" t="s">
        <v>811</v>
      </c>
    </row>
    <row r="203" s="2" customFormat="1">
      <c r="A203" s="39"/>
      <c r="B203" s="40"/>
      <c r="C203" s="41"/>
      <c r="D203" s="245" t="s">
        <v>146</v>
      </c>
      <c r="E203" s="41"/>
      <c r="F203" s="246" t="s">
        <v>812</v>
      </c>
      <c r="G203" s="41"/>
      <c r="H203" s="41"/>
      <c r="I203" s="247"/>
      <c r="J203" s="41"/>
      <c r="K203" s="41"/>
      <c r="L203" s="42"/>
      <c r="M203" s="248"/>
      <c r="N203" s="249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6" t="s">
        <v>146</v>
      </c>
      <c r="AU203" s="16" t="s">
        <v>85</v>
      </c>
    </row>
    <row r="204" s="2" customFormat="1" ht="21.75" customHeight="1">
      <c r="A204" s="39"/>
      <c r="B204" s="40"/>
      <c r="C204" s="261" t="s">
        <v>337</v>
      </c>
      <c r="D204" s="261" t="s">
        <v>245</v>
      </c>
      <c r="E204" s="262" t="s">
        <v>813</v>
      </c>
      <c r="F204" s="263" t="s">
        <v>814</v>
      </c>
      <c r="G204" s="264" t="s">
        <v>164</v>
      </c>
      <c r="H204" s="265">
        <v>1296.26</v>
      </c>
      <c r="I204" s="266"/>
      <c r="J204" s="267">
        <f>ROUND(I204*H204,2)</f>
        <v>0</v>
      </c>
      <c r="K204" s="268"/>
      <c r="L204" s="269"/>
      <c r="M204" s="270" t="s">
        <v>1</v>
      </c>
      <c r="N204" s="271" t="s">
        <v>42</v>
      </c>
      <c r="O204" s="92"/>
      <c r="P204" s="242">
        <f>O204*H204</f>
        <v>0</v>
      </c>
      <c r="Q204" s="242">
        <v>0.00020000000000000001</v>
      </c>
      <c r="R204" s="242">
        <f>Q204*H204</f>
        <v>0.25925200000000004</v>
      </c>
      <c r="S204" s="242">
        <v>0</v>
      </c>
      <c r="T204" s="24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4" t="s">
        <v>178</v>
      </c>
      <c r="AT204" s="244" t="s">
        <v>245</v>
      </c>
      <c r="AU204" s="244" t="s">
        <v>85</v>
      </c>
      <c r="AY204" s="16" t="s">
        <v>139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6" t="s">
        <v>85</v>
      </c>
      <c r="BK204" s="144">
        <f>ROUND(I204*H204,2)</f>
        <v>0</v>
      </c>
      <c r="BL204" s="16" t="s">
        <v>144</v>
      </c>
      <c r="BM204" s="244" t="s">
        <v>815</v>
      </c>
    </row>
    <row r="205" s="2" customFormat="1">
      <c r="A205" s="39"/>
      <c r="B205" s="40"/>
      <c r="C205" s="41"/>
      <c r="D205" s="245" t="s">
        <v>146</v>
      </c>
      <c r="E205" s="41"/>
      <c r="F205" s="246" t="s">
        <v>814</v>
      </c>
      <c r="G205" s="41"/>
      <c r="H205" s="41"/>
      <c r="I205" s="247"/>
      <c r="J205" s="41"/>
      <c r="K205" s="41"/>
      <c r="L205" s="42"/>
      <c r="M205" s="248"/>
      <c r="N205" s="249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6" t="s">
        <v>146</v>
      </c>
      <c r="AU205" s="16" t="s">
        <v>85</v>
      </c>
    </row>
    <row r="206" s="12" customFormat="1" ht="25.92" customHeight="1">
      <c r="A206" s="12"/>
      <c r="B206" s="218"/>
      <c r="C206" s="219"/>
      <c r="D206" s="220" t="s">
        <v>76</v>
      </c>
      <c r="E206" s="221" t="s">
        <v>152</v>
      </c>
      <c r="F206" s="221" t="s">
        <v>270</v>
      </c>
      <c r="G206" s="219"/>
      <c r="H206" s="219"/>
      <c r="I206" s="222"/>
      <c r="J206" s="223">
        <f>BK206</f>
        <v>0</v>
      </c>
      <c r="K206" s="219"/>
      <c r="L206" s="224"/>
      <c r="M206" s="225"/>
      <c r="N206" s="226"/>
      <c r="O206" s="226"/>
      <c r="P206" s="227">
        <f>P207+SUM(P208:P213)</f>
        <v>0</v>
      </c>
      <c r="Q206" s="226"/>
      <c r="R206" s="227">
        <f>R207+SUM(R208:R213)</f>
        <v>39.673317180000005</v>
      </c>
      <c r="S206" s="226"/>
      <c r="T206" s="228">
        <f>T207+SUM(T208:T213)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9" t="s">
        <v>85</v>
      </c>
      <c r="AT206" s="230" t="s">
        <v>76</v>
      </c>
      <c r="AU206" s="230" t="s">
        <v>77</v>
      </c>
      <c r="AY206" s="229" t="s">
        <v>139</v>
      </c>
      <c r="BK206" s="231">
        <f>BK207+SUM(BK208:BK213)</f>
        <v>0</v>
      </c>
    </row>
    <row r="207" s="2" customFormat="1" ht="21.75" customHeight="1">
      <c r="A207" s="39"/>
      <c r="B207" s="40"/>
      <c r="C207" s="232" t="s">
        <v>342</v>
      </c>
      <c r="D207" s="232" t="s">
        <v>140</v>
      </c>
      <c r="E207" s="233" t="s">
        <v>272</v>
      </c>
      <c r="F207" s="234" t="s">
        <v>273</v>
      </c>
      <c r="G207" s="235" t="s">
        <v>175</v>
      </c>
      <c r="H207" s="236">
        <v>2.9199999999999999</v>
      </c>
      <c r="I207" s="237"/>
      <c r="J207" s="238">
        <f>ROUND(I207*H207,2)</f>
        <v>0</v>
      </c>
      <c r="K207" s="239"/>
      <c r="L207" s="42"/>
      <c r="M207" s="240" t="s">
        <v>1</v>
      </c>
      <c r="N207" s="241" t="s">
        <v>42</v>
      </c>
      <c r="O207" s="92"/>
      <c r="P207" s="242">
        <f>O207*H207</f>
        <v>0</v>
      </c>
      <c r="Q207" s="242">
        <v>2.8089400000000002</v>
      </c>
      <c r="R207" s="242">
        <f>Q207*H207</f>
        <v>8.2021048000000008</v>
      </c>
      <c r="S207" s="242">
        <v>0</v>
      </c>
      <c r="T207" s="24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4" t="s">
        <v>144</v>
      </c>
      <c r="AT207" s="244" t="s">
        <v>140</v>
      </c>
      <c r="AU207" s="244" t="s">
        <v>85</v>
      </c>
      <c r="AY207" s="16" t="s">
        <v>139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6" t="s">
        <v>85</v>
      </c>
      <c r="BK207" s="144">
        <f>ROUND(I207*H207,2)</f>
        <v>0</v>
      </c>
      <c r="BL207" s="16" t="s">
        <v>144</v>
      </c>
      <c r="BM207" s="244" t="s">
        <v>816</v>
      </c>
    </row>
    <row r="208" s="2" customFormat="1">
      <c r="A208" s="39"/>
      <c r="B208" s="40"/>
      <c r="C208" s="41"/>
      <c r="D208" s="245" t="s">
        <v>146</v>
      </c>
      <c r="E208" s="41"/>
      <c r="F208" s="246" t="s">
        <v>275</v>
      </c>
      <c r="G208" s="41"/>
      <c r="H208" s="41"/>
      <c r="I208" s="247"/>
      <c r="J208" s="41"/>
      <c r="K208" s="41"/>
      <c r="L208" s="42"/>
      <c r="M208" s="248"/>
      <c r="N208" s="249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6" t="s">
        <v>146</v>
      </c>
      <c r="AU208" s="16" t="s">
        <v>85</v>
      </c>
    </row>
    <row r="209" s="2" customFormat="1" ht="21.75" customHeight="1">
      <c r="A209" s="39"/>
      <c r="B209" s="40"/>
      <c r="C209" s="232" t="s">
        <v>347</v>
      </c>
      <c r="D209" s="232" t="s">
        <v>140</v>
      </c>
      <c r="E209" s="233" t="s">
        <v>277</v>
      </c>
      <c r="F209" s="234" t="s">
        <v>278</v>
      </c>
      <c r="G209" s="235" t="s">
        <v>164</v>
      </c>
      <c r="H209" s="236">
        <v>87.219999999999999</v>
      </c>
      <c r="I209" s="237"/>
      <c r="J209" s="238">
        <f>ROUND(I209*H209,2)</f>
        <v>0</v>
      </c>
      <c r="K209" s="239"/>
      <c r="L209" s="42"/>
      <c r="M209" s="240" t="s">
        <v>1</v>
      </c>
      <c r="N209" s="241" t="s">
        <v>42</v>
      </c>
      <c r="O209" s="92"/>
      <c r="P209" s="242">
        <f>O209*H209</f>
        <v>0</v>
      </c>
      <c r="Q209" s="242">
        <v>0.00726</v>
      </c>
      <c r="R209" s="242">
        <f>Q209*H209</f>
        <v>0.63321720000000004</v>
      </c>
      <c r="S209" s="242">
        <v>0</v>
      </c>
      <c r="T209" s="24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4" t="s">
        <v>144</v>
      </c>
      <c r="AT209" s="244" t="s">
        <v>140</v>
      </c>
      <c r="AU209" s="244" t="s">
        <v>85</v>
      </c>
      <c r="AY209" s="16" t="s">
        <v>139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6" t="s">
        <v>85</v>
      </c>
      <c r="BK209" s="144">
        <f>ROUND(I209*H209,2)</f>
        <v>0</v>
      </c>
      <c r="BL209" s="16" t="s">
        <v>144</v>
      </c>
      <c r="BM209" s="244" t="s">
        <v>817</v>
      </c>
    </row>
    <row r="210" s="2" customFormat="1">
      <c r="A210" s="39"/>
      <c r="B210" s="40"/>
      <c r="C210" s="41"/>
      <c r="D210" s="245" t="s">
        <v>146</v>
      </c>
      <c r="E210" s="41"/>
      <c r="F210" s="246" t="s">
        <v>280</v>
      </c>
      <c r="G210" s="41"/>
      <c r="H210" s="41"/>
      <c r="I210" s="247"/>
      <c r="J210" s="41"/>
      <c r="K210" s="41"/>
      <c r="L210" s="42"/>
      <c r="M210" s="248"/>
      <c r="N210" s="249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6" t="s">
        <v>146</v>
      </c>
      <c r="AU210" s="16" t="s">
        <v>85</v>
      </c>
    </row>
    <row r="211" s="2" customFormat="1" ht="21.75" customHeight="1">
      <c r="A211" s="39"/>
      <c r="B211" s="40"/>
      <c r="C211" s="232" t="s">
        <v>352</v>
      </c>
      <c r="D211" s="232" t="s">
        <v>140</v>
      </c>
      <c r="E211" s="233" t="s">
        <v>282</v>
      </c>
      <c r="F211" s="234" t="s">
        <v>283</v>
      </c>
      <c r="G211" s="235" t="s">
        <v>164</v>
      </c>
      <c r="H211" s="236">
        <v>87.219999999999999</v>
      </c>
      <c r="I211" s="237"/>
      <c r="J211" s="238">
        <f>ROUND(I211*H211,2)</f>
        <v>0</v>
      </c>
      <c r="K211" s="239"/>
      <c r="L211" s="42"/>
      <c r="M211" s="240" t="s">
        <v>1</v>
      </c>
      <c r="N211" s="241" t="s">
        <v>42</v>
      </c>
      <c r="O211" s="92"/>
      <c r="P211" s="242">
        <f>O211*H211</f>
        <v>0</v>
      </c>
      <c r="Q211" s="242">
        <v>0.00085999999999999998</v>
      </c>
      <c r="R211" s="242">
        <f>Q211*H211</f>
        <v>0.075009199999999998</v>
      </c>
      <c r="S211" s="242">
        <v>0</v>
      </c>
      <c r="T211" s="243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4" t="s">
        <v>144</v>
      </c>
      <c r="AT211" s="244" t="s">
        <v>140</v>
      </c>
      <c r="AU211" s="244" t="s">
        <v>85</v>
      </c>
      <c r="AY211" s="16" t="s">
        <v>139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6" t="s">
        <v>85</v>
      </c>
      <c r="BK211" s="144">
        <f>ROUND(I211*H211,2)</f>
        <v>0</v>
      </c>
      <c r="BL211" s="16" t="s">
        <v>144</v>
      </c>
      <c r="BM211" s="244" t="s">
        <v>818</v>
      </c>
    </row>
    <row r="212" s="2" customFormat="1">
      <c r="A212" s="39"/>
      <c r="B212" s="40"/>
      <c r="C212" s="41"/>
      <c r="D212" s="245" t="s">
        <v>146</v>
      </c>
      <c r="E212" s="41"/>
      <c r="F212" s="246" t="s">
        <v>285</v>
      </c>
      <c r="G212" s="41"/>
      <c r="H212" s="41"/>
      <c r="I212" s="247"/>
      <c r="J212" s="41"/>
      <c r="K212" s="41"/>
      <c r="L212" s="42"/>
      <c r="M212" s="248"/>
      <c r="N212" s="249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6" t="s">
        <v>146</v>
      </c>
      <c r="AU212" s="16" t="s">
        <v>85</v>
      </c>
    </row>
    <row r="213" s="12" customFormat="1" ht="22.8" customHeight="1">
      <c r="A213" s="12"/>
      <c r="B213" s="218"/>
      <c r="C213" s="219"/>
      <c r="D213" s="220" t="s">
        <v>76</v>
      </c>
      <c r="E213" s="283" t="s">
        <v>144</v>
      </c>
      <c r="F213" s="283" t="s">
        <v>286</v>
      </c>
      <c r="G213" s="219"/>
      <c r="H213" s="219"/>
      <c r="I213" s="222"/>
      <c r="J213" s="284">
        <f>BK213</f>
        <v>0</v>
      </c>
      <c r="K213" s="219"/>
      <c r="L213" s="224"/>
      <c r="M213" s="225"/>
      <c r="N213" s="226"/>
      <c r="O213" s="226"/>
      <c r="P213" s="227">
        <f>SUM(P214:P223)</f>
        <v>0</v>
      </c>
      <c r="Q213" s="226"/>
      <c r="R213" s="227">
        <f>SUM(R214:R223)</f>
        <v>30.762985980000003</v>
      </c>
      <c r="S213" s="226"/>
      <c r="T213" s="228">
        <f>SUM(T214:T223)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29" t="s">
        <v>85</v>
      </c>
      <c r="AT213" s="230" t="s">
        <v>76</v>
      </c>
      <c r="AU213" s="230" t="s">
        <v>85</v>
      </c>
      <c r="AY213" s="229" t="s">
        <v>139</v>
      </c>
      <c r="BK213" s="231">
        <f>SUM(BK214:BK223)</f>
        <v>0</v>
      </c>
    </row>
    <row r="214" s="2" customFormat="1" ht="16.5" customHeight="1">
      <c r="A214" s="39"/>
      <c r="B214" s="40"/>
      <c r="C214" s="232" t="s">
        <v>357</v>
      </c>
      <c r="D214" s="232" t="s">
        <v>140</v>
      </c>
      <c r="E214" s="233" t="s">
        <v>619</v>
      </c>
      <c r="F214" s="234" t="s">
        <v>620</v>
      </c>
      <c r="G214" s="235" t="s">
        <v>175</v>
      </c>
      <c r="H214" s="236">
        <v>0.39200000000000002</v>
      </c>
      <c r="I214" s="237"/>
      <c r="J214" s="238">
        <f>ROUND(I214*H214,2)</f>
        <v>0</v>
      </c>
      <c r="K214" s="239"/>
      <c r="L214" s="42"/>
      <c r="M214" s="240" t="s">
        <v>1</v>
      </c>
      <c r="N214" s="241" t="s">
        <v>42</v>
      </c>
      <c r="O214" s="92"/>
      <c r="P214" s="242">
        <f>O214*H214</f>
        <v>0</v>
      </c>
      <c r="Q214" s="242">
        <v>2.2563399999999998</v>
      </c>
      <c r="R214" s="242">
        <f>Q214*H214</f>
        <v>0.88448527999999993</v>
      </c>
      <c r="S214" s="242">
        <v>0</v>
      </c>
      <c r="T214" s="243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4" t="s">
        <v>186</v>
      </c>
      <c r="AT214" s="244" t="s">
        <v>140</v>
      </c>
      <c r="AU214" s="244" t="s">
        <v>87</v>
      </c>
      <c r="AY214" s="16" t="s">
        <v>139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6" t="s">
        <v>85</v>
      </c>
      <c r="BK214" s="144">
        <f>ROUND(I214*H214,2)</f>
        <v>0</v>
      </c>
      <c r="BL214" s="16" t="s">
        <v>186</v>
      </c>
      <c r="BM214" s="244" t="s">
        <v>819</v>
      </c>
    </row>
    <row r="215" s="2" customFormat="1">
      <c r="A215" s="39"/>
      <c r="B215" s="40"/>
      <c r="C215" s="41"/>
      <c r="D215" s="245" t="s">
        <v>146</v>
      </c>
      <c r="E215" s="41"/>
      <c r="F215" s="246" t="s">
        <v>622</v>
      </c>
      <c r="G215" s="41"/>
      <c r="H215" s="41"/>
      <c r="I215" s="247"/>
      <c r="J215" s="41"/>
      <c r="K215" s="41"/>
      <c r="L215" s="42"/>
      <c r="M215" s="248"/>
      <c r="N215" s="249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6" t="s">
        <v>146</v>
      </c>
      <c r="AU215" s="16" t="s">
        <v>87</v>
      </c>
    </row>
    <row r="216" s="2" customFormat="1" ht="16.5" customHeight="1">
      <c r="A216" s="39"/>
      <c r="B216" s="40"/>
      <c r="C216" s="232" t="s">
        <v>362</v>
      </c>
      <c r="D216" s="232" t="s">
        <v>140</v>
      </c>
      <c r="E216" s="233" t="s">
        <v>288</v>
      </c>
      <c r="F216" s="234" t="s">
        <v>289</v>
      </c>
      <c r="G216" s="235" t="s">
        <v>175</v>
      </c>
      <c r="H216" s="236">
        <v>8.1600000000000001</v>
      </c>
      <c r="I216" s="237"/>
      <c r="J216" s="238">
        <f>ROUND(I216*H216,2)</f>
        <v>0</v>
      </c>
      <c r="K216" s="239"/>
      <c r="L216" s="42"/>
      <c r="M216" s="240" t="s">
        <v>1</v>
      </c>
      <c r="N216" s="241" t="s">
        <v>42</v>
      </c>
      <c r="O216" s="92"/>
      <c r="P216" s="242">
        <f>O216*H216</f>
        <v>0</v>
      </c>
      <c r="Q216" s="242">
        <v>2.45329</v>
      </c>
      <c r="R216" s="242">
        <f>Q216*H216</f>
        <v>20.018846400000001</v>
      </c>
      <c r="S216" s="242">
        <v>0</v>
      </c>
      <c r="T216" s="24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4" t="s">
        <v>186</v>
      </c>
      <c r="AT216" s="244" t="s">
        <v>140</v>
      </c>
      <c r="AU216" s="244" t="s">
        <v>87</v>
      </c>
      <c r="AY216" s="16" t="s">
        <v>139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6" t="s">
        <v>85</v>
      </c>
      <c r="BK216" s="144">
        <f>ROUND(I216*H216,2)</f>
        <v>0</v>
      </c>
      <c r="BL216" s="16" t="s">
        <v>186</v>
      </c>
      <c r="BM216" s="244" t="s">
        <v>820</v>
      </c>
    </row>
    <row r="217" s="2" customFormat="1">
      <c r="A217" s="39"/>
      <c r="B217" s="40"/>
      <c r="C217" s="41"/>
      <c r="D217" s="245" t="s">
        <v>146</v>
      </c>
      <c r="E217" s="41"/>
      <c r="F217" s="246" t="s">
        <v>291</v>
      </c>
      <c r="G217" s="41"/>
      <c r="H217" s="41"/>
      <c r="I217" s="247"/>
      <c r="J217" s="41"/>
      <c r="K217" s="41"/>
      <c r="L217" s="42"/>
      <c r="M217" s="248"/>
      <c r="N217" s="249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6" t="s">
        <v>146</v>
      </c>
      <c r="AU217" s="16" t="s">
        <v>87</v>
      </c>
    </row>
    <row r="218" s="2" customFormat="1" ht="21.75" customHeight="1">
      <c r="A218" s="39"/>
      <c r="B218" s="40"/>
      <c r="C218" s="232" t="s">
        <v>367</v>
      </c>
      <c r="D218" s="232" t="s">
        <v>140</v>
      </c>
      <c r="E218" s="233" t="s">
        <v>293</v>
      </c>
      <c r="F218" s="234" t="s">
        <v>294</v>
      </c>
      <c r="G218" s="235" t="s">
        <v>225</v>
      </c>
      <c r="H218" s="236">
        <v>0.19</v>
      </c>
      <c r="I218" s="237"/>
      <c r="J218" s="238">
        <f>ROUND(I218*H218,2)</f>
        <v>0</v>
      </c>
      <c r="K218" s="239"/>
      <c r="L218" s="42"/>
      <c r="M218" s="240" t="s">
        <v>1</v>
      </c>
      <c r="N218" s="241" t="s">
        <v>42</v>
      </c>
      <c r="O218" s="92"/>
      <c r="P218" s="242">
        <f>O218*H218</f>
        <v>0</v>
      </c>
      <c r="Q218" s="242">
        <v>1.06277</v>
      </c>
      <c r="R218" s="242">
        <f>Q218*H218</f>
        <v>0.2019263</v>
      </c>
      <c r="S218" s="242">
        <v>0</v>
      </c>
      <c r="T218" s="24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4" t="s">
        <v>186</v>
      </c>
      <c r="AT218" s="244" t="s">
        <v>140</v>
      </c>
      <c r="AU218" s="244" t="s">
        <v>87</v>
      </c>
      <c r="AY218" s="16" t="s">
        <v>139</v>
      </c>
      <c r="BE218" s="144">
        <f>IF(N218="základní",J218,0)</f>
        <v>0</v>
      </c>
      <c r="BF218" s="144">
        <f>IF(N218="snížená",J218,0)</f>
        <v>0</v>
      </c>
      <c r="BG218" s="144">
        <f>IF(N218="zákl. přenesená",J218,0)</f>
        <v>0</v>
      </c>
      <c r="BH218" s="144">
        <f>IF(N218="sníž. přenesená",J218,0)</f>
        <v>0</v>
      </c>
      <c r="BI218" s="144">
        <f>IF(N218="nulová",J218,0)</f>
        <v>0</v>
      </c>
      <c r="BJ218" s="16" t="s">
        <v>85</v>
      </c>
      <c r="BK218" s="144">
        <f>ROUND(I218*H218,2)</f>
        <v>0</v>
      </c>
      <c r="BL218" s="16" t="s">
        <v>186</v>
      </c>
      <c r="BM218" s="244" t="s">
        <v>821</v>
      </c>
    </row>
    <row r="219" s="2" customFormat="1">
      <c r="A219" s="39"/>
      <c r="B219" s="40"/>
      <c r="C219" s="41"/>
      <c r="D219" s="245" t="s">
        <v>146</v>
      </c>
      <c r="E219" s="41"/>
      <c r="F219" s="246" t="s">
        <v>296</v>
      </c>
      <c r="G219" s="41"/>
      <c r="H219" s="41"/>
      <c r="I219" s="247"/>
      <c r="J219" s="41"/>
      <c r="K219" s="41"/>
      <c r="L219" s="42"/>
      <c r="M219" s="248"/>
      <c r="N219" s="249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6" t="s">
        <v>146</v>
      </c>
      <c r="AU219" s="16" t="s">
        <v>87</v>
      </c>
    </row>
    <row r="220" s="2" customFormat="1" ht="21.75" customHeight="1">
      <c r="A220" s="39"/>
      <c r="B220" s="40"/>
      <c r="C220" s="232" t="s">
        <v>372</v>
      </c>
      <c r="D220" s="232" t="s">
        <v>140</v>
      </c>
      <c r="E220" s="233" t="s">
        <v>712</v>
      </c>
      <c r="F220" s="234" t="s">
        <v>713</v>
      </c>
      <c r="G220" s="235" t="s">
        <v>164</v>
      </c>
      <c r="H220" s="236">
        <v>15.32</v>
      </c>
      <c r="I220" s="237"/>
      <c r="J220" s="238">
        <f>ROUND(I220*H220,2)</f>
        <v>0</v>
      </c>
      <c r="K220" s="239"/>
      <c r="L220" s="42"/>
      <c r="M220" s="240" t="s">
        <v>1</v>
      </c>
      <c r="N220" s="241" t="s">
        <v>42</v>
      </c>
      <c r="O220" s="92"/>
      <c r="P220" s="242">
        <f>O220*H220</f>
        <v>0</v>
      </c>
      <c r="Q220" s="242">
        <v>0.22797999999999999</v>
      </c>
      <c r="R220" s="242">
        <f>Q220*H220</f>
        <v>3.4926535999999997</v>
      </c>
      <c r="S220" s="242">
        <v>0</v>
      </c>
      <c r="T220" s="24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4" t="s">
        <v>186</v>
      </c>
      <c r="AT220" s="244" t="s">
        <v>140</v>
      </c>
      <c r="AU220" s="244" t="s">
        <v>87</v>
      </c>
      <c r="AY220" s="16" t="s">
        <v>139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6" t="s">
        <v>85</v>
      </c>
      <c r="BK220" s="144">
        <f>ROUND(I220*H220,2)</f>
        <v>0</v>
      </c>
      <c r="BL220" s="16" t="s">
        <v>186</v>
      </c>
      <c r="BM220" s="244" t="s">
        <v>822</v>
      </c>
    </row>
    <row r="221" s="2" customFormat="1">
      <c r="A221" s="39"/>
      <c r="B221" s="40"/>
      <c r="C221" s="41"/>
      <c r="D221" s="245" t="s">
        <v>146</v>
      </c>
      <c r="E221" s="41"/>
      <c r="F221" s="246" t="s">
        <v>715</v>
      </c>
      <c r="G221" s="41"/>
      <c r="H221" s="41"/>
      <c r="I221" s="247"/>
      <c r="J221" s="41"/>
      <c r="K221" s="41"/>
      <c r="L221" s="42"/>
      <c r="M221" s="248"/>
      <c r="N221" s="249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6" t="s">
        <v>146</v>
      </c>
      <c r="AU221" s="16" t="s">
        <v>87</v>
      </c>
    </row>
    <row r="222" s="2" customFormat="1" ht="33" customHeight="1">
      <c r="A222" s="39"/>
      <c r="B222" s="40"/>
      <c r="C222" s="232" t="s">
        <v>377</v>
      </c>
      <c r="D222" s="232" t="s">
        <v>140</v>
      </c>
      <c r="E222" s="233" t="s">
        <v>718</v>
      </c>
      <c r="F222" s="234" t="s">
        <v>719</v>
      </c>
      <c r="G222" s="235" t="s">
        <v>164</v>
      </c>
      <c r="H222" s="236">
        <v>15.32</v>
      </c>
      <c r="I222" s="237"/>
      <c r="J222" s="238">
        <f>ROUND(I222*H222,2)</f>
        <v>0</v>
      </c>
      <c r="K222" s="239"/>
      <c r="L222" s="42"/>
      <c r="M222" s="240" t="s">
        <v>1</v>
      </c>
      <c r="N222" s="241" t="s">
        <v>42</v>
      </c>
      <c r="O222" s="92"/>
      <c r="P222" s="242">
        <f>O222*H222</f>
        <v>0</v>
      </c>
      <c r="Q222" s="242">
        <v>0.40242</v>
      </c>
      <c r="R222" s="242">
        <f>Q222*H222</f>
        <v>6.1650744</v>
      </c>
      <c r="S222" s="242">
        <v>0</v>
      </c>
      <c r="T222" s="243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4" t="s">
        <v>186</v>
      </c>
      <c r="AT222" s="244" t="s">
        <v>140</v>
      </c>
      <c r="AU222" s="244" t="s">
        <v>87</v>
      </c>
      <c r="AY222" s="16" t="s">
        <v>139</v>
      </c>
      <c r="BE222" s="144">
        <f>IF(N222="základní",J222,0)</f>
        <v>0</v>
      </c>
      <c r="BF222" s="144">
        <f>IF(N222="snížená",J222,0)</f>
        <v>0</v>
      </c>
      <c r="BG222" s="144">
        <f>IF(N222="zákl. přenesená",J222,0)</f>
        <v>0</v>
      </c>
      <c r="BH222" s="144">
        <f>IF(N222="sníž. přenesená",J222,0)</f>
        <v>0</v>
      </c>
      <c r="BI222" s="144">
        <f>IF(N222="nulová",J222,0)</f>
        <v>0</v>
      </c>
      <c r="BJ222" s="16" t="s">
        <v>85</v>
      </c>
      <c r="BK222" s="144">
        <f>ROUND(I222*H222,2)</f>
        <v>0</v>
      </c>
      <c r="BL222" s="16" t="s">
        <v>186</v>
      </c>
      <c r="BM222" s="244" t="s">
        <v>823</v>
      </c>
    </row>
    <row r="223" s="2" customFormat="1">
      <c r="A223" s="39"/>
      <c r="B223" s="40"/>
      <c r="C223" s="41"/>
      <c r="D223" s="245" t="s">
        <v>146</v>
      </c>
      <c r="E223" s="41"/>
      <c r="F223" s="246" t="s">
        <v>721</v>
      </c>
      <c r="G223" s="41"/>
      <c r="H223" s="41"/>
      <c r="I223" s="247"/>
      <c r="J223" s="41"/>
      <c r="K223" s="41"/>
      <c r="L223" s="42"/>
      <c r="M223" s="248"/>
      <c r="N223" s="249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6" t="s">
        <v>146</v>
      </c>
      <c r="AU223" s="16" t="s">
        <v>87</v>
      </c>
    </row>
    <row r="224" s="12" customFormat="1" ht="25.92" customHeight="1">
      <c r="A224" s="12"/>
      <c r="B224" s="218"/>
      <c r="C224" s="219"/>
      <c r="D224" s="220" t="s">
        <v>76</v>
      </c>
      <c r="E224" s="221" t="s">
        <v>161</v>
      </c>
      <c r="F224" s="221" t="s">
        <v>321</v>
      </c>
      <c r="G224" s="219"/>
      <c r="H224" s="219"/>
      <c r="I224" s="222"/>
      <c r="J224" s="223">
        <f>BK224</f>
        <v>0</v>
      </c>
      <c r="K224" s="219"/>
      <c r="L224" s="224"/>
      <c r="M224" s="225"/>
      <c r="N224" s="226"/>
      <c r="O224" s="226"/>
      <c r="P224" s="227">
        <f>SUM(P225:P263)</f>
        <v>0</v>
      </c>
      <c r="Q224" s="226"/>
      <c r="R224" s="227">
        <f>SUM(R225:R263)</f>
        <v>6446.1107081</v>
      </c>
      <c r="S224" s="226"/>
      <c r="T224" s="228">
        <f>SUM(T225:T263)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29" t="s">
        <v>85</v>
      </c>
      <c r="AT224" s="230" t="s">
        <v>76</v>
      </c>
      <c r="AU224" s="230" t="s">
        <v>77</v>
      </c>
      <c r="AY224" s="229" t="s">
        <v>139</v>
      </c>
      <c r="BK224" s="231">
        <f>SUM(BK225:BK263)</f>
        <v>0</v>
      </c>
    </row>
    <row r="225" s="2" customFormat="1" ht="33" customHeight="1">
      <c r="A225" s="39"/>
      <c r="B225" s="40"/>
      <c r="C225" s="232" t="s">
        <v>383</v>
      </c>
      <c r="D225" s="232" t="s">
        <v>140</v>
      </c>
      <c r="E225" s="233" t="s">
        <v>323</v>
      </c>
      <c r="F225" s="234" t="s">
        <v>324</v>
      </c>
      <c r="G225" s="235" t="s">
        <v>164</v>
      </c>
      <c r="H225" s="236">
        <v>5741.2200000000003</v>
      </c>
      <c r="I225" s="237"/>
      <c r="J225" s="238">
        <f>ROUND(I225*H225,2)</f>
        <v>0</v>
      </c>
      <c r="K225" s="239"/>
      <c r="L225" s="42"/>
      <c r="M225" s="240" t="s">
        <v>1</v>
      </c>
      <c r="N225" s="241" t="s">
        <v>42</v>
      </c>
      <c r="O225" s="92"/>
      <c r="P225" s="242">
        <f>O225*H225</f>
        <v>0</v>
      </c>
      <c r="Q225" s="242">
        <v>0.10373</v>
      </c>
      <c r="R225" s="242">
        <f>Q225*H225</f>
        <v>595.5367506</v>
      </c>
      <c r="S225" s="242">
        <v>0</v>
      </c>
      <c r="T225" s="243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4" t="s">
        <v>144</v>
      </c>
      <c r="AT225" s="244" t="s">
        <v>140</v>
      </c>
      <c r="AU225" s="244" t="s">
        <v>85</v>
      </c>
      <c r="AY225" s="16" t="s">
        <v>139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6" t="s">
        <v>85</v>
      </c>
      <c r="BK225" s="144">
        <f>ROUND(I225*H225,2)</f>
        <v>0</v>
      </c>
      <c r="BL225" s="16" t="s">
        <v>144</v>
      </c>
      <c r="BM225" s="244" t="s">
        <v>824</v>
      </c>
    </row>
    <row r="226" s="2" customFormat="1">
      <c r="A226" s="39"/>
      <c r="B226" s="40"/>
      <c r="C226" s="41"/>
      <c r="D226" s="245" t="s">
        <v>146</v>
      </c>
      <c r="E226" s="41"/>
      <c r="F226" s="246" t="s">
        <v>326</v>
      </c>
      <c r="G226" s="41"/>
      <c r="H226" s="41"/>
      <c r="I226" s="247"/>
      <c r="J226" s="41"/>
      <c r="K226" s="41"/>
      <c r="L226" s="42"/>
      <c r="M226" s="248"/>
      <c r="N226" s="249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6" t="s">
        <v>146</v>
      </c>
      <c r="AU226" s="16" t="s">
        <v>85</v>
      </c>
    </row>
    <row r="227" s="2" customFormat="1" ht="21.75" customHeight="1">
      <c r="A227" s="39"/>
      <c r="B227" s="40"/>
      <c r="C227" s="232" t="s">
        <v>388</v>
      </c>
      <c r="D227" s="232" t="s">
        <v>140</v>
      </c>
      <c r="E227" s="233" t="s">
        <v>328</v>
      </c>
      <c r="F227" s="234" t="s">
        <v>329</v>
      </c>
      <c r="G227" s="235" t="s">
        <v>164</v>
      </c>
      <c r="H227" s="236">
        <v>6089.1400000000003</v>
      </c>
      <c r="I227" s="237"/>
      <c r="J227" s="238">
        <f>ROUND(I227*H227,2)</f>
        <v>0</v>
      </c>
      <c r="K227" s="239"/>
      <c r="L227" s="42"/>
      <c r="M227" s="240" t="s">
        <v>1</v>
      </c>
      <c r="N227" s="241" t="s">
        <v>42</v>
      </c>
      <c r="O227" s="92"/>
      <c r="P227" s="242">
        <f>O227*H227</f>
        <v>0</v>
      </c>
      <c r="Q227" s="242">
        <v>0.00071000000000000002</v>
      </c>
      <c r="R227" s="242">
        <f>Q227*H227</f>
        <v>4.3232894000000002</v>
      </c>
      <c r="S227" s="242">
        <v>0</v>
      </c>
      <c r="T227" s="243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4" t="s">
        <v>144</v>
      </c>
      <c r="AT227" s="244" t="s">
        <v>140</v>
      </c>
      <c r="AU227" s="244" t="s">
        <v>85</v>
      </c>
      <c r="AY227" s="16" t="s">
        <v>139</v>
      </c>
      <c r="BE227" s="144">
        <f>IF(N227="základní",J227,0)</f>
        <v>0</v>
      </c>
      <c r="BF227" s="144">
        <f>IF(N227="snížená",J227,0)</f>
        <v>0</v>
      </c>
      <c r="BG227" s="144">
        <f>IF(N227="zákl. přenesená",J227,0)</f>
        <v>0</v>
      </c>
      <c r="BH227" s="144">
        <f>IF(N227="sníž. přenesená",J227,0)</f>
        <v>0</v>
      </c>
      <c r="BI227" s="144">
        <f>IF(N227="nulová",J227,0)</f>
        <v>0</v>
      </c>
      <c r="BJ227" s="16" t="s">
        <v>85</v>
      </c>
      <c r="BK227" s="144">
        <f>ROUND(I227*H227,2)</f>
        <v>0</v>
      </c>
      <c r="BL227" s="16" t="s">
        <v>144</v>
      </c>
      <c r="BM227" s="244" t="s">
        <v>825</v>
      </c>
    </row>
    <row r="228" s="2" customFormat="1">
      <c r="A228" s="39"/>
      <c r="B228" s="40"/>
      <c r="C228" s="41"/>
      <c r="D228" s="245" t="s">
        <v>146</v>
      </c>
      <c r="E228" s="41"/>
      <c r="F228" s="246" t="s">
        <v>331</v>
      </c>
      <c r="G228" s="41"/>
      <c r="H228" s="41"/>
      <c r="I228" s="247"/>
      <c r="J228" s="41"/>
      <c r="K228" s="41"/>
      <c r="L228" s="42"/>
      <c r="M228" s="248"/>
      <c r="N228" s="249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6" t="s">
        <v>146</v>
      </c>
      <c r="AU228" s="16" t="s">
        <v>85</v>
      </c>
    </row>
    <row r="229" s="2" customFormat="1" ht="33" customHeight="1">
      <c r="A229" s="39"/>
      <c r="B229" s="40"/>
      <c r="C229" s="232" t="s">
        <v>393</v>
      </c>
      <c r="D229" s="232" t="s">
        <v>140</v>
      </c>
      <c r="E229" s="233" t="s">
        <v>333</v>
      </c>
      <c r="F229" s="234" t="s">
        <v>334</v>
      </c>
      <c r="G229" s="235" t="s">
        <v>164</v>
      </c>
      <c r="H229" s="236">
        <v>6089.1400000000003</v>
      </c>
      <c r="I229" s="237"/>
      <c r="J229" s="238">
        <f>ROUND(I229*H229,2)</f>
        <v>0</v>
      </c>
      <c r="K229" s="239"/>
      <c r="L229" s="42"/>
      <c r="M229" s="240" t="s">
        <v>1</v>
      </c>
      <c r="N229" s="241" t="s">
        <v>42</v>
      </c>
      <c r="O229" s="92"/>
      <c r="P229" s="242">
        <f>O229*H229</f>
        <v>0</v>
      </c>
      <c r="Q229" s="242">
        <v>0.18462999999999999</v>
      </c>
      <c r="R229" s="242">
        <f>Q229*H229</f>
        <v>1124.2379182</v>
      </c>
      <c r="S229" s="242">
        <v>0</v>
      </c>
      <c r="T229" s="243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4" t="s">
        <v>186</v>
      </c>
      <c r="AT229" s="244" t="s">
        <v>140</v>
      </c>
      <c r="AU229" s="244" t="s">
        <v>85</v>
      </c>
      <c r="AY229" s="16" t="s">
        <v>139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6" t="s">
        <v>85</v>
      </c>
      <c r="BK229" s="144">
        <f>ROUND(I229*H229,2)</f>
        <v>0</v>
      </c>
      <c r="BL229" s="16" t="s">
        <v>186</v>
      </c>
      <c r="BM229" s="244" t="s">
        <v>826</v>
      </c>
    </row>
    <row r="230" s="2" customFormat="1">
      <c r="A230" s="39"/>
      <c r="B230" s="40"/>
      <c r="C230" s="41"/>
      <c r="D230" s="245" t="s">
        <v>146</v>
      </c>
      <c r="E230" s="41"/>
      <c r="F230" s="246" t="s">
        <v>336</v>
      </c>
      <c r="G230" s="41"/>
      <c r="H230" s="41"/>
      <c r="I230" s="247"/>
      <c r="J230" s="41"/>
      <c r="K230" s="41"/>
      <c r="L230" s="42"/>
      <c r="M230" s="248"/>
      <c r="N230" s="249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6" t="s">
        <v>146</v>
      </c>
      <c r="AU230" s="16" t="s">
        <v>85</v>
      </c>
    </row>
    <row r="231" s="2" customFormat="1" ht="21.75" customHeight="1">
      <c r="A231" s="39"/>
      <c r="B231" s="40"/>
      <c r="C231" s="232" t="s">
        <v>398</v>
      </c>
      <c r="D231" s="232" t="s">
        <v>140</v>
      </c>
      <c r="E231" s="233" t="s">
        <v>338</v>
      </c>
      <c r="F231" s="234" t="s">
        <v>339</v>
      </c>
      <c r="G231" s="235" t="s">
        <v>164</v>
      </c>
      <c r="H231" s="236">
        <v>6100.2600000000002</v>
      </c>
      <c r="I231" s="237"/>
      <c r="J231" s="238">
        <f>ROUND(I231*H231,2)</f>
        <v>0</v>
      </c>
      <c r="K231" s="239"/>
      <c r="L231" s="42"/>
      <c r="M231" s="240" t="s">
        <v>1</v>
      </c>
      <c r="N231" s="241" t="s">
        <v>42</v>
      </c>
      <c r="O231" s="92"/>
      <c r="P231" s="242">
        <f>O231*H231</f>
        <v>0</v>
      </c>
      <c r="Q231" s="242">
        <v>0.39100000000000001</v>
      </c>
      <c r="R231" s="242">
        <f>Q231*H231</f>
        <v>2385.2016600000002</v>
      </c>
      <c r="S231" s="242">
        <v>0</v>
      </c>
      <c r="T231" s="243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4" t="s">
        <v>186</v>
      </c>
      <c r="AT231" s="244" t="s">
        <v>140</v>
      </c>
      <c r="AU231" s="244" t="s">
        <v>85</v>
      </c>
      <c r="AY231" s="16" t="s">
        <v>139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6" t="s">
        <v>85</v>
      </c>
      <c r="BK231" s="144">
        <f>ROUND(I231*H231,2)</f>
        <v>0</v>
      </c>
      <c r="BL231" s="16" t="s">
        <v>186</v>
      </c>
      <c r="BM231" s="244" t="s">
        <v>827</v>
      </c>
    </row>
    <row r="232" s="2" customFormat="1">
      <c r="A232" s="39"/>
      <c r="B232" s="40"/>
      <c r="C232" s="41"/>
      <c r="D232" s="245" t="s">
        <v>146</v>
      </c>
      <c r="E232" s="41"/>
      <c r="F232" s="246" t="s">
        <v>341</v>
      </c>
      <c r="G232" s="41"/>
      <c r="H232" s="41"/>
      <c r="I232" s="247"/>
      <c r="J232" s="41"/>
      <c r="K232" s="41"/>
      <c r="L232" s="42"/>
      <c r="M232" s="248"/>
      <c r="N232" s="249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6" t="s">
        <v>146</v>
      </c>
      <c r="AU232" s="16" t="s">
        <v>85</v>
      </c>
    </row>
    <row r="233" s="2" customFormat="1" ht="16.5" customHeight="1">
      <c r="A233" s="39"/>
      <c r="B233" s="40"/>
      <c r="C233" s="232" t="s">
        <v>403</v>
      </c>
      <c r="D233" s="232" t="s">
        <v>140</v>
      </c>
      <c r="E233" s="233" t="s">
        <v>343</v>
      </c>
      <c r="F233" s="234" t="s">
        <v>344</v>
      </c>
      <c r="G233" s="235" t="s">
        <v>164</v>
      </c>
      <c r="H233" s="236">
        <v>6100.2600000000002</v>
      </c>
      <c r="I233" s="237"/>
      <c r="J233" s="238">
        <f>ROUND(I233*H233,2)</f>
        <v>0</v>
      </c>
      <c r="K233" s="239"/>
      <c r="L233" s="42"/>
      <c r="M233" s="240" t="s">
        <v>1</v>
      </c>
      <c r="N233" s="241" t="s">
        <v>42</v>
      </c>
      <c r="O233" s="92"/>
      <c r="P233" s="242">
        <f>O233*H233</f>
        <v>0</v>
      </c>
      <c r="Q233" s="242">
        <v>0.34499999999999997</v>
      </c>
      <c r="R233" s="242">
        <f>Q233*H233</f>
        <v>2104.5897</v>
      </c>
      <c r="S233" s="242">
        <v>0</v>
      </c>
      <c r="T233" s="243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4" t="s">
        <v>186</v>
      </c>
      <c r="AT233" s="244" t="s">
        <v>140</v>
      </c>
      <c r="AU233" s="244" t="s">
        <v>85</v>
      </c>
      <c r="AY233" s="16" t="s">
        <v>139</v>
      </c>
      <c r="BE233" s="144">
        <f>IF(N233="základní",J233,0)</f>
        <v>0</v>
      </c>
      <c r="BF233" s="144">
        <f>IF(N233="snížená",J233,0)</f>
        <v>0</v>
      </c>
      <c r="BG233" s="144">
        <f>IF(N233="zákl. přenesená",J233,0)</f>
        <v>0</v>
      </c>
      <c r="BH233" s="144">
        <f>IF(N233="sníž. přenesená",J233,0)</f>
        <v>0</v>
      </c>
      <c r="BI233" s="144">
        <f>IF(N233="nulová",J233,0)</f>
        <v>0</v>
      </c>
      <c r="BJ233" s="16" t="s">
        <v>85</v>
      </c>
      <c r="BK233" s="144">
        <f>ROUND(I233*H233,2)</f>
        <v>0</v>
      </c>
      <c r="BL233" s="16" t="s">
        <v>186</v>
      </c>
      <c r="BM233" s="244" t="s">
        <v>828</v>
      </c>
    </row>
    <row r="234" s="2" customFormat="1">
      <c r="A234" s="39"/>
      <c r="B234" s="40"/>
      <c r="C234" s="41"/>
      <c r="D234" s="245" t="s">
        <v>146</v>
      </c>
      <c r="E234" s="41"/>
      <c r="F234" s="246" t="s">
        <v>346</v>
      </c>
      <c r="G234" s="41"/>
      <c r="H234" s="41"/>
      <c r="I234" s="247"/>
      <c r="J234" s="41"/>
      <c r="K234" s="41"/>
      <c r="L234" s="42"/>
      <c r="M234" s="248"/>
      <c r="N234" s="249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6" t="s">
        <v>146</v>
      </c>
      <c r="AU234" s="16" t="s">
        <v>85</v>
      </c>
    </row>
    <row r="235" s="2" customFormat="1" ht="33" customHeight="1">
      <c r="A235" s="39"/>
      <c r="B235" s="40"/>
      <c r="C235" s="232" t="s">
        <v>407</v>
      </c>
      <c r="D235" s="232" t="s">
        <v>140</v>
      </c>
      <c r="E235" s="233" t="s">
        <v>348</v>
      </c>
      <c r="F235" s="234" t="s">
        <v>349</v>
      </c>
      <c r="G235" s="235" t="s">
        <v>164</v>
      </c>
      <c r="H235" s="236">
        <v>6100.2600000000002</v>
      </c>
      <c r="I235" s="237"/>
      <c r="J235" s="238">
        <f>ROUND(I235*H235,2)</f>
        <v>0</v>
      </c>
      <c r="K235" s="239"/>
      <c r="L235" s="42"/>
      <c r="M235" s="240" t="s">
        <v>1</v>
      </c>
      <c r="N235" s="241" t="s">
        <v>42</v>
      </c>
      <c r="O235" s="92"/>
      <c r="P235" s="242">
        <f>O235*H235</f>
        <v>0</v>
      </c>
      <c r="Q235" s="242">
        <v>0</v>
      </c>
      <c r="R235" s="242">
        <f>Q235*H235</f>
        <v>0</v>
      </c>
      <c r="S235" s="242">
        <v>0</v>
      </c>
      <c r="T235" s="243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4" t="s">
        <v>186</v>
      </c>
      <c r="AT235" s="244" t="s">
        <v>140</v>
      </c>
      <c r="AU235" s="244" t="s">
        <v>85</v>
      </c>
      <c r="AY235" s="16" t="s">
        <v>139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6" t="s">
        <v>85</v>
      </c>
      <c r="BK235" s="144">
        <f>ROUND(I235*H235,2)</f>
        <v>0</v>
      </c>
      <c r="BL235" s="16" t="s">
        <v>186</v>
      </c>
      <c r="BM235" s="244" t="s">
        <v>829</v>
      </c>
    </row>
    <row r="236" s="2" customFormat="1">
      <c r="A236" s="39"/>
      <c r="B236" s="40"/>
      <c r="C236" s="41"/>
      <c r="D236" s="245" t="s">
        <v>146</v>
      </c>
      <c r="E236" s="41"/>
      <c r="F236" s="246" t="s">
        <v>351</v>
      </c>
      <c r="G236" s="41"/>
      <c r="H236" s="41"/>
      <c r="I236" s="247"/>
      <c r="J236" s="41"/>
      <c r="K236" s="41"/>
      <c r="L236" s="42"/>
      <c r="M236" s="248"/>
      <c r="N236" s="249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6" t="s">
        <v>146</v>
      </c>
      <c r="AU236" s="16" t="s">
        <v>85</v>
      </c>
    </row>
    <row r="237" s="2" customFormat="1" ht="21.75" customHeight="1">
      <c r="A237" s="39"/>
      <c r="B237" s="40"/>
      <c r="C237" s="261" t="s">
        <v>411</v>
      </c>
      <c r="D237" s="261" t="s">
        <v>245</v>
      </c>
      <c r="E237" s="262" t="s">
        <v>353</v>
      </c>
      <c r="F237" s="263" t="s">
        <v>354</v>
      </c>
      <c r="G237" s="264" t="s">
        <v>225</v>
      </c>
      <c r="H237" s="265">
        <v>48.802</v>
      </c>
      <c r="I237" s="266"/>
      <c r="J237" s="267">
        <f>ROUND(I237*H237,2)</f>
        <v>0</v>
      </c>
      <c r="K237" s="268"/>
      <c r="L237" s="269"/>
      <c r="M237" s="270" t="s">
        <v>1</v>
      </c>
      <c r="N237" s="271" t="s">
        <v>42</v>
      </c>
      <c r="O237" s="92"/>
      <c r="P237" s="242">
        <f>O237*H237</f>
        <v>0</v>
      </c>
      <c r="Q237" s="242">
        <v>1</v>
      </c>
      <c r="R237" s="242">
        <f>Q237*H237</f>
        <v>48.802</v>
      </c>
      <c r="S237" s="242">
        <v>0</v>
      </c>
      <c r="T237" s="243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4" t="s">
        <v>186</v>
      </c>
      <c r="AT237" s="244" t="s">
        <v>245</v>
      </c>
      <c r="AU237" s="244" t="s">
        <v>85</v>
      </c>
      <c r="AY237" s="16" t="s">
        <v>139</v>
      </c>
      <c r="BE237" s="144">
        <f>IF(N237="základní",J237,0)</f>
        <v>0</v>
      </c>
      <c r="BF237" s="144">
        <f>IF(N237="snížená",J237,0)</f>
        <v>0</v>
      </c>
      <c r="BG237" s="144">
        <f>IF(N237="zákl. přenesená",J237,0)</f>
        <v>0</v>
      </c>
      <c r="BH237" s="144">
        <f>IF(N237="sníž. přenesená",J237,0)</f>
        <v>0</v>
      </c>
      <c r="BI237" s="144">
        <f>IF(N237="nulová",J237,0)</f>
        <v>0</v>
      </c>
      <c r="BJ237" s="16" t="s">
        <v>85</v>
      </c>
      <c r="BK237" s="144">
        <f>ROUND(I237*H237,2)</f>
        <v>0</v>
      </c>
      <c r="BL237" s="16" t="s">
        <v>186</v>
      </c>
      <c r="BM237" s="244" t="s">
        <v>830</v>
      </c>
    </row>
    <row r="238" s="2" customFormat="1">
      <c r="A238" s="39"/>
      <c r="B238" s="40"/>
      <c r="C238" s="41"/>
      <c r="D238" s="245" t="s">
        <v>146</v>
      </c>
      <c r="E238" s="41"/>
      <c r="F238" s="246" t="s">
        <v>354</v>
      </c>
      <c r="G238" s="41"/>
      <c r="H238" s="41"/>
      <c r="I238" s="247"/>
      <c r="J238" s="41"/>
      <c r="K238" s="41"/>
      <c r="L238" s="42"/>
      <c r="M238" s="248"/>
      <c r="N238" s="249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6" t="s">
        <v>146</v>
      </c>
      <c r="AU238" s="16" t="s">
        <v>85</v>
      </c>
    </row>
    <row r="239" s="13" customFormat="1">
      <c r="A239" s="13"/>
      <c r="B239" s="250"/>
      <c r="C239" s="251"/>
      <c r="D239" s="245" t="s">
        <v>199</v>
      </c>
      <c r="E239" s="252" t="s">
        <v>1</v>
      </c>
      <c r="F239" s="253" t="s">
        <v>831</v>
      </c>
      <c r="G239" s="251"/>
      <c r="H239" s="254">
        <v>48.802</v>
      </c>
      <c r="I239" s="255"/>
      <c r="J239" s="251"/>
      <c r="K239" s="251"/>
      <c r="L239" s="256"/>
      <c r="M239" s="257"/>
      <c r="N239" s="258"/>
      <c r="O239" s="258"/>
      <c r="P239" s="258"/>
      <c r="Q239" s="258"/>
      <c r="R239" s="258"/>
      <c r="S239" s="258"/>
      <c r="T239" s="25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0" t="s">
        <v>199</v>
      </c>
      <c r="AU239" s="260" t="s">
        <v>85</v>
      </c>
      <c r="AV239" s="13" t="s">
        <v>87</v>
      </c>
      <c r="AW239" s="13" t="s">
        <v>32</v>
      </c>
      <c r="AX239" s="13" t="s">
        <v>85</v>
      </c>
      <c r="AY239" s="260" t="s">
        <v>139</v>
      </c>
    </row>
    <row r="240" s="2" customFormat="1" ht="16.5" customHeight="1">
      <c r="A240" s="39"/>
      <c r="B240" s="40"/>
      <c r="C240" s="232" t="s">
        <v>415</v>
      </c>
      <c r="D240" s="232" t="s">
        <v>140</v>
      </c>
      <c r="E240" s="233" t="s">
        <v>378</v>
      </c>
      <c r="F240" s="234" t="s">
        <v>379</v>
      </c>
      <c r="G240" s="235" t="s">
        <v>164</v>
      </c>
      <c r="H240" s="236">
        <v>1237</v>
      </c>
      <c r="I240" s="237"/>
      <c r="J240" s="238">
        <f>ROUND(I240*H240,2)</f>
        <v>0</v>
      </c>
      <c r="K240" s="239"/>
      <c r="L240" s="42"/>
      <c r="M240" s="240" t="s">
        <v>1</v>
      </c>
      <c r="N240" s="241" t="s">
        <v>42</v>
      </c>
      <c r="O240" s="92"/>
      <c r="P240" s="242">
        <f>O240*H240</f>
        <v>0</v>
      </c>
      <c r="Q240" s="242">
        <v>0</v>
      </c>
      <c r="R240" s="242">
        <f>Q240*H240</f>
        <v>0</v>
      </c>
      <c r="S240" s="242">
        <v>0</v>
      </c>
      <c r="T240" s="243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4" t="s">
        <v>144</v>
      </c>
      <c r="AT240" s="244" t="s">
        <v>140</v>
      </c>
      <c r="AU240" s="244" t="s">
        <v>85</v>
      </c>
      <c r="AY240" s="16" t="s">
        <v>139</v>
      </c>
      <c r="BE240" s="144">
        <f>IF(N240="základní",J240,0)</f>
        <v>0</v>
      </c>
      <c r="BF240" s="144">
        <f>IF(N240="snížená",J240,0)</f>
        <v>0</v>
      </c>
      <c r="BG240" s="144">
        <f>IF(N240="zákl. přenesená",J240,0)</f>
        <v>0</v>
      </c>
      <c r="BH240" s="144">
        <f>IF(N240="sníž. přenesená",J240,0)</f>
        <v>0</v>
      </c>
      <c r="BI240" s="144">
        <f>IF(N240="nulová",J240,0)</f>
        <v>0</v>
      </c>
      <c r="BJ240" s="16" t="s">
        <v>85</v>
      </c>
      <c r="BK240" s="144">
        <f>ROUND(I240*H240,2)</f>
        <v>0</v>
      </c>
      <c r="BL240" s="16" t="s">
        <v>144</v>
      </c>
      <c r="BM240" s="244" t="s">
        <v>832</v>
      </c>
    </row>
    <row r="241" s="2" customFormat="1">
      <c r="A241" s="39"/>
      <c r="B241" s="40"/>
      <c r="C241" s="41"/>
      <c r="D241" s="245" t="s">
        <v>146</v>
      </c>
      <c r="E241" s="41"/>
      <c r="F241" s="246" t="s">
        <v>381</v>
      </c>
      <c r="G241" s="41"/>
      <c r="H241" s="41"/>
      <c r="I241" s="247"/>
      <c r="J241" s="41"/>
      <c r="K241" s="41"/>
      <c r="L241" s="42"/>
      <c r="M241" s="248"/>
      <c r="N241" s="249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6" t="s">
        <v>146</v>
      </c>
      <c r="AU241" s="16" t="s">
        <v>85</v>
      </c>
    </row>
    <row r="242" s="13" customFormat="1">
      <c r="A242" s="13"/>
      <c r="B242" s="250"/>
      <c r="C242" s="251"/>
      <c r="D242" s="245" t="s">
        <v>199</v>
      </c>
      <c r="E242" s="252" t="s">
        <v>1</v>
      </c>
      <c r="F242" s="253" t="s">
        <v>833</v>
      </c>
      <c r="G242" s="251"/>
      <c r="H242" s="254">
        <v>1237</v>
      </c>
      <c r="I242" s="255"/>
      <c r="J242" s="251"/>
      <c r="K242" s="251"/>
      <c r="L242" s="256"/>
      <c r="M242" s="257"/>
      <c r="N242" s="258"/>
      <c r="O242" s="258"/>
      <c r="P242" s="258"/>
      <c r="Q242" s="258"/>
      <c r="R242" s="258"/>
      <c r="S242" s="258"/>
      <c r="T242" s="25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0" t="s">
        <v>199</v>
      </c>
      <c r="AU242" s="260" t="s">
        <v>85</v>
      </c>
      <c r="AV242" s="13" t="s">
        <v>87</v>
      </c>
      <c r="AW242" s="13" t="s">
        <v>32</v>
      </c>
      <c r="AX242" s="13" t="s">
        <v>85</v>
      </c>
      <c r="AY242" s="260" t="s">
        <v>139</v>
      </c>
    </row>
    <row r="243" s="2" customFormat="1" ht="16.5" customHeight="1">
      <c r="A243" s="39"/>
      <c r="B243" s="40"/>
      <c r="C243" s="232" t="s">
        <v>420</v>
      </c>
      <c r="D243" s="232" t="s">
        <v>140</v>
      </c>
      <c r="E243" s="233" t="s">
        <v>384</v>
      </c>
      <c r="F243" s="234" t="s">
        <v>385</v>
      </c>
      <c r="G243" s="235" t="s">
        <v>175</v>
      </c>
      <c r="H243" s="236">
        <v>544.12</v>
      </c>
      <c r="I243" s="237"/>
      <c r="J243" s="238">
        <f>ROUND(I243*H243,2)</f>
        <v>0</v>
      </c>
      <c r="K243" s="239"/>
      <c r="L243" s="42"/>
      <c r="M243" s="240" t="s">
        <v>1</v>
      </c>
      <c r="N243" s="241" t="s">
        <v>42</v>
      </c>
      <c r="O243" s="92"/>
      <c r="P243" s="242">
        <f>O243*H243</f>
        <v>0</v>
      </c>
      <c r="Q243" s="242">
        <v>0</v>
      </c>
      <c r="R243" s="242">
        <f>Q243*H243</f>
        <v>0</v>
      </c>
      <c r="S243" s="242">
        <v>0</v>
      </c>
      <c r="T243" s="243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4" t="s">
        <v>186</v>
      </c>
      <c r="AT243" s="244" t="s">
        <v>140</v>
      </c>
      <c r="AU243" s="244" t="s">
        <v>85</v>
      </c>
      <c r="AY243" s="16" t="s">
        <v>139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6" t="s">
        <v>85</v>
      </c>
      <c r="BK243" s="144">
        <f>ROUND(I243*H243,2)</f>
        <v>0</v>
      </c>
      <c r="BL243" s="16" t="s">
        <v>186</v>
      </c>
      <c r="BM243" s="244" t="s">
        <v>834</v>
      </c>
    </row>
    <row r="244" s="2" customFormat="1">
      <c r="A244" s="39"/>
      <c r="B244" s="40"/>
      <c r="C244" s="41"/>
      <c r="D244" s="245" t="s">
        <v>146</v>
      </c>
      <c r="E244" s="41"/>
      <c r="F244" s="246" t="s">
        <v>387</v>
      </c>
      <c r="G244" s="41"/>
      <c r="H244" s="41"/>
      <c r="I244" s="247"/>
      <c r="J244" s="41"/>
      <c r="K244" s="41"/>
      <c r="L244" s="42"/>
      <c r="M244" s="248"/>
      <c r="N244" s="249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6" t="s">
        <v>146</v>
      </c>
      <c r="AU244" s="16" t="s">
        <v>85</v>
      </c>
    </row>
    <row r="245" s="2" customFormat="1" ht="16.5" customHeight="1">
      <c r="A245" s="39"/>
      <c r="B245" s="40"/>
      <c r="C245" s="232" t="s">
        <v>426</v>
      </c>
      <c r="D245" s="232" t="s">
        <v>140</v>
      </c>
      <c r="E245" s="233" t="s">
        <v>389</v>
      </c>
      <c r="F245" s="234" t="s">
        <v>390</v>
      </c>
      <c r="G245" s="235" t="s">
        <v>164</v>
      </c>
      <c r="H245" s="236">
        <v>6124.5699999999997</v>
      </c>
      <c r="I245" s="237"/>
      <c r="J245" s="238">
        <f>ROUND(I245*H245,2)</f>
        <v>0</v>
      </c>
      <c r="K245" s="239"/>
      <c r="L245" s="42"/>
      <c r="M245" s="240" t="s">
        <v>1</v>
      </c>
      <c r="N245" s="241" t="s">
        <v>42</v>
      </c>
      <c r="O245" s="92"/>
      <c r="P245" s="242">
        <f>O245*H245</f>
        <v>0</v>
      </c>
      <c r="Q245" s="242">
        <v>0.0070699999999999999</v>
      </c>
      <c r="R245" s="242">
        <f>Q245*H245</f>
        <v>43.300709899999994</v>
      </c>
      <c r="S245" s="242">
        <v>0</v>
      </c>
      <c r="T245" s="243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4" t="s">
        <v>186</v>
      </c>
      <c r="AT245" s="244" t="s">
        <v>140</v>
      </c>
      <c r="AU245" s="244" t="s">
        <v>85</v>
      </c>
      <c r="AY245" s="16" t="s">
        <v>139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6" t="s">
        <v>85</v>
      </c>
      <c r="BK245" s="144">
        <f>ROUND(I245*H245,2)</f>
        <v>0</v>
      </c>
      <c r="BL245" s="16" t="s">
        <v>186</v>
      </c>
      <c r="BM245" s="244" t="s">
        <v>835</v>
      </c>
    </row>
    <row r="246" s="2" customFormat="1">
      <c r="A246" s="39"/>
      <c r="B246" s="40"/>
      <c r="C246" s="41"/>
      <c r="D246" s="245" t="s">
        <v>146</v>
      </c>
      <c r="E246" s="41"/>
      <c r="F246" s="246" t="s">
        <v>392</v>
      </c>
      <c r="G246" s="41"/>
      <c r="H246" s="41"/>
      <c r="I246" s="247"/>
      <c r="J246" s="41"/>
      <c r="K246" s="41"/>
      <c r="L246" s="42"/>
      <c r="M246" s="248"/>
      <c r="N246" s="249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6" t="s">
        <v>146</v>
      </c>
      <c r="AU246" s="16" t="s">
        <v>85</v>
      </c>
    </row>
    <row r="247" s="2" customFormat="1" ht="21.75" customHeight="1">
      <c r="A247" s="39"/>
      <c r="B247" s="40"/>
      <c r="C247" s="232" t="s">
        <v>431</v>
      </c>
      <c r="D247" s="232" t="s">
        <v>140</v>
      </c>
      <c r="E247" s="233" t="s">
        <v>640</v>
      </c>
      <c r="F247" s="234" t="s">
        <v>641</v>
      </c>
      <c r="G247" s="235" t="s">
        <v>164</v>
      </c>
      <c r="H247" s="236">
        <v>540</v>
      </c>
      <c r="I247" s="237"/>
      <c r="J247" s="238">
        <f>ROUND(I247*H247,2)</f>
        <v>0</v>
      </c>
      <c r="K247" s="239"/>
      <c r="L247" s="42"/>
      <c r="M247" s="240" t="s">
        <v>1</v>
      </c>
      <c r="N247" s="241" t="s">
        <v>42</v>
      </c>
      <c r="O247" s="92"/>
      <c r="P247" s="242">
        <f>O247*H247</f>
        <v>0</v>
      </c>
      <c r="Q247" s="242">
        <v>0.098000000000000004</v>
      </c>
      <c r="R247" s="242">
        <f>Q247*H247</f>
        <v>52.920000000000002</v>
      </c>
      <c r="S247" s="242">
        <v>0</v>
      </c>
      <c r="T247" s="243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4" t="s">
        <v>144</v>
      </c>
      <c r="AT247" s="244" t="s">
        <v>140</v>
      </c>
      <c r="AU247" s="244" t="s">
        <v>85</v>
      </c>
      <c r="AY247" s="16" t="s">
        <v>139</v>
      </c>
      <c r="BE247" s="144">
        <f>IF(N247="základní",J247,0)</f>
        <v>0</v>
      </c>
      <c r="BF247" s="144">
        <f>IF(N247="snížená",J247,0)</f>
        <v>0</v>
      </c>
      <c r="BG247" s="144">
        <f>IF(N247="zákl. přenesená",J247,0)</f>
        <v>0</v>
      </c>
      <c r="BH247" s="144">
        <f>IF(N247="sníž. přenesená",J247,0)</f>
        <v>0</v>
      </c>
      <c r="BI247" s="144">
        <f>IF(N247="nulová",J247,0)</f>
        <v>0</v>
      </c>
      <c r="BJ247" s="16" t="s">
        <v>85</v>
      </c>
      <c r="BK247" s="144">
        <f>ROUND(I247*H247,2)</f>
        <v>0</v>
      </c>
      <c r="BL247" s="16" t="s">
        <v>144</v>
      </c>
      <c r="BM247" s="244" t="s">
        <v>836</v>
      </c>
    </row>
    <row r="248" s="2" customFormat="1">
      <c r="A248" s="39"/>
      <c r="B248" s="40"/>
      <c r="C248" s="41"/>
      <c r="D248" s="245" t="s">
        <v>146</v>
      </c>
      <c r="E248" s="41"/>
      <c r="F248" s="246" t="s">
        <v>643</v>
      </c>
      <c r="G248" s="41"/>
      <c r="H248" s="41"/>
      <c r="I248" s="247"/>
      <c r="J248" s="41"/>
      <c r="K248" s="41"/>
      <c r="L248" s="42"/>
      <c r="M248" s="248"/>
      <c r="N248" s="249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6" t="s">
        <v>146</v>
      </c>
      <c r="AU248" s="16" t="s">
        <v>85</v>
      </c>
    </row>
    <row r="249" s="2" customFormat="1" ht="16.5" customHeight="1">
      <c r="A249" s="39"/>
      <c r="B249" s="40"/>
      <c r="C249" s="261" t="s">
        <v>436</v>
      </c>
      <c r="D249" s="261" t="s">
        <v>245</v>
      </c>
      <c r="E249" s="262" t="s">
        <v>644</v>
      </c>
      <c r="F249" s="263" t="s">
        <v>645</v>
      </c>
      <c r="G249" s="264" t="s">
        <v>143</v>
      </c>
      <c r="H249" s="265">
        <v>2250</v>
      </c>
      <c r="I249" s="266"/>
      <c r="J249" s="267">
        <f>ROUND(I249*H249,2)</f>
        <v>0</v>
      </c>
      <c r="K249" s="268"/>
      <c r="L249" s="269"/>
      <c r="M249" s="270" t="s">
        <v>1</v>
      </c>
      <c r="N249" s="271" t="s">
        <v>42</v>
      </c>
      <c r="O249" s="92"/>
      <c r="P249" s="242">
        <f>O249*H249</f>
        <v>0</v>
      </c>
      <c r="Q249" s="242">
        <v>0.032399999999999998</v>
      </c>
      <c r="R249" s="242">
        <f>Q249*H249</f>
        <v>72.899999999999991</v>
      </c>
      <c r="S249" s="242">
        <v>0</v>
      </c>
      <c r="T249" s="243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4" t="s">
        <v>178</v>
      </c>
      <c r="AT249" s="244" t="s">
        <v>245</v>
      </c>
      <c r="AU249" s="244" t="s">
        <v>85</v>
      </c>
      <c r="AY249" s="16" t="s">
        <v>139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6" t="s">
        <v>85</v>
      </c>
      <c r="BK249" s="144">
        <f>ROUND(I249*H249,2)</f>
        <v>0</v>
      </c>
      <c r="BL249" s="16" t="s">
        <v>144</v>
      </c>
      <c r="BM249" s="244" t="s">
        <v>837</v>
      </c>
    </row>
    <row r="250" s="2" customFormat="1">
      <c r="A250" s="39"/>
      <c r="B250" s="40"/>
      <c r="C250" s="41"/>
      <c r="D250" s="245" t="s">
        <v>146</v>
      </c>
      <c r="E250" s="41"/>
      <c r="F250" s="246" t="s">
        <v>645</v>
      </c>
      <c r="G250" s="41"/>
      <c r="H250" s="41"/>
      <c r="I250" s="247"/>
      <c r="J250" s="41"/>
      <c r="K250" s="41"/>
      <c r="L250" s="42"/>
      <c r="M250" s="248"/>
      <c r="N250" s="249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6" t="s">
        <v>146</v>
      </c>
      <c r="AU250" s="16" t="s">
        <v>85</v>
      </c>
    </row>
    <row r="251" s="2" customFormat="1" ht="21.75" customHeight="1">
      <c r="A251" s="39"/>
      <c r="B251" s="40"/>
      <c r="C251" s="261" t="s">
        <v>441</v>
      </c>
      <c r="D251" s="261" t="s">
        <v>245</v>
      </c>
      <c r="E251" s="262" t="s">
        <v>358</v>
      </c>
      <c r="F251" s="263" t="s">
        <v>359</v>
      </c>
      <c r="G251" s="264" t="s">
        <v>360</v>
      </c>
      <c r="H251" s="265">
        <v>5</v>
      </c>
      <c r="I251" s="266"/>
      <c r="J251" s="267">
        <f>ROUND(I251*H251,2)</f>
        <v>0</v>
      </c>
      <c r="K251" s="268"/>
      <c r="L251" s="269"/>
      <c r="M251" s="270" t="s">
        <v>1</v>
      </c>
      <c r="N251" s="271" t="s">
        <v>42</v>
      </c>
      <c r="O251" s="92"/>
      <c r="P251" s="242">
        <f>O251*H251</f>
        <v>0</v>
      </c>
      <c r="Q251" s="242">
        <v>0.048300000000000003</v>
      </c>
      <c r="R251" s="242">
        <f>Q251*H251</f>
        <v>0.24150000000000002</v>
      </c>
      <c r="S251" s="242">
        <v>0</v>
      </c>
      <c r="T251" s="243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4" t="s">
        <v>186</v>
      </c>
      <c r="AT251" s="244" t="s">
        <v>245</v>
      </c>
      <c r="AU251" s="244" t="s">
        <v>85</v>
      </c>
      <c r="AY251" s="16" t="s">
        <v>139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6" t="s">
        <v>85</v>
      </c>
      <c r="BK251" s="144">
        <f>ROUND(I251*H251,2)</f>
        <v>0</v>
      </c>
      <c r="BL251" s="16" t="s">
        <v>186</v>
      </c>
      <c r="BM251" s="244" t="s">
        <v>838</v>
      </c>
    </row>
    <row r="252" s="2" customFormat="1">
      <c r="A252" s="39"/>
      <c r="B252" s="40"/>
      <c r="C252" s="41"/>
      <c r="D252" s="245" t="s">
        <v>146</v>
      </c>
      <c r="E252" s="41"/>
      <c r="F252" s="246" t="s">
        <v>359</v>
      </c>
      <c r="G252" s="41"/>
      <c r="H252" s="41"/>
      <c r="I252" s="247"/>
      <c r="J252" s="41"/>
      <c r="K252" s="41"/>
      <c r="L252" s="42"/>
      <c r="M252" s="248"/>
      <c r="N252" s="249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6" t="s">
        <v>146</v>
      </c>
      <c r="AU252" s="16" t="s">
        <v>85</v>
      </c>
    </row>
    <row r="253" s="2" customFormat="1" ht="33" customHeight="1">
      <c r="A253" s="39"/>
      <c r="B253" s="40"/>
      <c r="C253" s="232" t="s">
        <v>446</v>
      </c>
      <c r="D253" s="232" t="s">
        <v>140</v>
      </c>
      <c r="E253" s="233" t="s">
        <v>363</v>
      </c>
      <c r="F253" s="234" t="s">
        <v>364</v>
      </c>
      <c r="G253" s="235" t="s">
        <v>360</v>
      </c>
      <c r="H253" s="236">
        <v>5</v>
      </c>
      <c r="I253" s="237"/>
      <c r="J253" s="238">
        <f>ROUND(I253*H253,2)</f>
        <v>0</v>
      </c>
      <c r="K253" s="239"/>
      <c r="L253" s="42"/>
      <c r="M253" s="240" t="s">
        <v>1</v>
      </c>
      <c r="N253" s="241" t="s">
        <v>42</v>
      </c>
      <c r="O253" s="92"/>
      <c r="P253" s="242">
        <f>O253*H253</f>
        <v>0</v>
      </c>
      <c r="Q253" s="242">
        <v>0.1295</v>
      </c>
      <c r="R253" s="242">
        <f>Q253*H253</f>
        <v>0.64749999999999996</v>
      </c>
      <c r="S253" s="242">
        <v>0</v>
      </c>
      <c r="T253" s="243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4" t="s">
        <v>144</v>
      </c>
      <c r="AT253" s="244" t="s">
        <v>140</v>
      </c>
      <c r="AU253" s="244" t="s">
        <v>85</v>
      </c>
      <c r="AY253" s="16" t="s">
        <v>139</v>
      </c>
      <c r="BE253" s="144">
        <f>IF(N253="základní",J253,0)</f>
        <v>0</v>
      </c>
      <c r="BF253" s="144">
        <f>IF(N253="snížená",J253,0)</f>
        <v>0</v>
      </c>
      <c r="BG253" s="144">
        <f>IF(N253="zákl. přenesená",J253,0)</f>
        <v>0</v>
      </c>
      <c r="BH253" s="144">
        <f>IF(N253="sníž. přenesená",J253,0)</f>
        <v>0</v>
      </c>
      <c r="BI253" s="144">
        <f>IF(N253="nulová",J253,0)</f>
        <v>0</v>
      </c>
      <c r="BJ253" s="16" t="s">
        <v>85</v>
      </c>
      <c r="BK253" s="144">
        <f>ROUND(I253*H253,2)</f>
        <v>0</v>
      </c>
      <c r="BL253" s="16" t="s">
        <v>144</v>
      </c>
      <c r="BM253" s="244" t="s">
        <v>839</v>
      </c>
    </row>
    <row r="254" s="2" customFormat="1">
      <c r="A254" s="39"/>
      <c r="B254" s="40"/>
      <c r="C254" s="41"/>
      <c r="D254" s="245" t="s">
        <v>146</v>
      </c>
      <c r="E254" s="41"/>
      <c r="F254" s="246" t="s">
        <v>366</v>
      </c>
      <c r="G254" s="41"/>
      <c r="H254" s="41"/>
      <c r="I254" s="247"/>
      <c r="J254" s="41"/>
      <c r="K254" s="41"/>
      <c r="L254" s="42"/>
      <c r="M254" s="248"/>
      <c r="N254" s="249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6" t="s">
        <v>146</v>
      </c>
      <c r="AU254" s="16" t="s">
        <v>85</v>
      </c>
    </row>
    <row r="255" s="2" customFormat="1" ht="33" customHeight="1">
      <c r="A255" s="39"/>
      <c r="B255" s="40"/>
      <c r="C255" s="232" t="s">
        <v>451</v>
      </c>
      <c r="D255" s="232" t="s">
        <v>140</v>
      </c>
      <c r="E255" s="233" t="s">
        <v>318</v>
      </c>
      <c r="F255" s="234" t="s">
        <v>840</v>
      </c>
      <c r="G255" s="235" t="s">
        <v>360</v>
      </c>
      <c r="H255" s="236">
        <v>18</v>
      </c>
      <c r="I255" s="237"/>
      <c r="J255" s="238">
        <f>ROUND(I255*H255,2)</f>
        <v>0</v>
      </c>
      <c r="K255" s="239"/>
      <c r="L255" s="42"/>
      <c r="M255" s="240" t="s">
        <v>1</v>
      </c>
      <c r="N255" s="241" t="s">
        <v>42</v>
      </c>
      <c r="O255" s="92"/>
      <c r="P255" s="242">
        <f>O255*H255</f>
        <v>0</v>
      </c>
      <c r="Q255" s="242">
        <v>0.74460999999999999</v>
      </c>
      <c r="R255" s="242">
        <f>Q255*H255</f>
        <v>13.402979999999999</v>
      </c>
      <c r="S255" s="242">
        <v>0</v>
      </c>
      <c r="T255" s="243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4" t="s">
        <v>186</v>
      </c>
      <c r="AT255" s="244" t="s">
        <v>140</v>
      </c>
      <c r="AU255" s="244" t="s">
        <v>85</v>
      </c>
      <c r="AY255" s="16" t="s">
        <v>139</v>
      </c>
      <c r="BE255" s="144">
        <f>IF(N255="základní",J255,0)</f>
        <v>0</v>
      </c>
      <c r="BF255" s="144">
        <f>IF(N255="snížená",J255,0)</f>
        <v>0</v>
      </c>
      <c r="BG255" s="144">
        <f>IF(N255="zákl. přenesená",J255,0)</f>
        <v>0</v>
      </c>
      <c r="BH255" s="144">
        <f>IF(N255="sníž. přenesená",J255,0)</f>
        <v>0</v>
      </c>
      <c r="BI255" s="144">
        <f>IF(N255="nulová",J255,0)</f>
        <v>0</v>
      </c>
      <c r="BJ255" s="16" t="s">
        <v>85</v>
      </c>
      <c r="BK255" s="144">
        <f>ROUND(I255*H255,2)</f>
        <v>0</v>
      </c>
      <c r="BL255" s="16" t="s">
        <v>186</v>
      </c>
      <c r="BM255" s="244" t="s">
        <v>841</v>
      </c>
    </row>
    <row r="256" s="2" customFormat="1">
      <c r="A256" s="39"/>
      <c r="B256" s="40"/>
      <c r="C256" s="41"/>
      <c r="D256" s="245" t="s">
        <v>146</v>
      </c>
      <c r="E256" s="41"/>
      <c r="F256" s="246" t="s">
        <v>416</v>
      </c>
      <c r="G256" s="41"/>
      <c r="H256" s="41"/>
      <c r="I256" s="247"/>
      <c r="J256" s="41"/>
      <c r="K256" s="41"/>
      <c r="L256" s="42"/>
      <c r="M256" s="248"/>
      <c r="N256" s="249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6" t="s">
        <v>146</v>
      </c>
      <c r="AU256" s="16" t="s">
        <v>85</v>
      </c>
    </row>
    <row r="257" s="13" customFormat="1">
      <c r="A257" s="13"/>
      <c r="B257" s="250"/>
      <c r="C257" s="251"/>
      <c r="D257" s="245" t="s">
        <v>199</v>
      </c>
      <c r="E257" s="252" t="s">
        <v>1</v>
      </c>
      <c r="F257" s="253" t="s">
        <v>842</v>
      </c>
      <c r="G257" s="251"/>
      <c r="H257" s="254">
        <v>18</v>
      </c>
      <c r="I257" s="255"/>
      <c r="J257" s="251"/>
      <c r="K257" s="251"/>
      <c r="L257" s="256"/>
      <c r="M257" s="257"/>
      <c r="N257" s="258"/>
      <c r="O257" s="258"/>
      <c r="P257" s="258"/>
      <c r="Q257" s="258"/>
      <c r="R257" s="258"/>
      <c r="S257" s="258"/>
      <c r="T257" s="25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0" t="s">
        <v>199</v>
      </c>
      <c r="AU257" s="260" t="s">
        <v>85</v>
      </c>
      <c r="AV257" s="13" t="s">
        <v>87</v>
      </c>
      <c r="AW257" s="13" t="s">
        <v>32</v>
      </c>
      <c r="AX257" s="13" t="s">
        <v>85</v>
      </c>
      <c r="AY257" s="260" t="s">
        <v>139</v>
      </c>
    </row>
    <row r="258" s="2" customFormat="1" ht="21.75" customHeight="1">
      <c r="A258" s="39"/>
      <c r="B258" s="40"/>
      <c r="C258" s="261" t="s">
        <v>456</v>
      </c>
      <c r="D258" s="261" t="s">
        <v>245</v>
      </c>
      <c r="E258" s="262" t="s">
        <v>408</v>
      </c>
      <c r="F258" s="263" t="s">
        <v>409</v>
      </c>
      <c r="G258" s="264" t="s">
        <v>143</v>
      </c>
      <c r="H258" s="265">
        <v>1</v>
      </c>
      <c r="I258" s="266"/>
      <c r="J258" s="267">
        <f>ROUND(I258*H258,2)</f>
        <v>0</v>
      </c>
      <c r="K258" s="268"/>
      <c r="L258" s="269"/>
      <c r="M258" s="270" t="s">
        <v>1</v>
      </c>
      <c r="N258" s="271" t="s">
        <v>42</v>
      </c>
      <c r="O258" s="92"/>
      <c r="P258" s="242">
        <f>O258*H258</f>
        <v>0</v>
      </c>
      <c r="Q258" s="242">
        <v>0.0025000000000000001</v>
      </c>
      <c r="R258" s="242">
        <f>Q258*H258</f>
        <v>0.0025000000000000001</v>
      </c>
      <c r="S258" s="242">
        <v>0</v>
      </c>
      <c r="T258" s="243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4" t="s">
        <v>186</v>
      </c>
      <c r="AT258" s="244" t="s">
        <v>245</v>
      </c>
      <c r="AU258" s="244" t="s">
        <v>85</v>
      </c>
      <c r="AY258" s="16" t="s">
        <v>139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6" t="s">
        <v>85</v>
      </c>
      <c r="BK258" s="144">
        <f>ROUND(I258*H258,2)</f>
        <v>0</v>
      </c>
      <c r="BL258" s="16" t="s">
        <v>186</v>
      </c>
      <c r="BM258" s="244" t="s">
        <v>843</v>
      </c>
    </row>
    <row r="259" s="2" customFormat="1">
      <c r="A259" s="39"/>
      <c r="B259" s="40"/>
      <c r="C259" s="41"/>
      <c r="D259" s="245" t="s">
        <v>146</v>
      </c>
      <c r="E259" s="41"/>
      <c r="F259" s="246" t="s">
        <v>409</v>
      </c>
      <c r="G259" s="41"/>
      <c r="H259" s="41"/>
      <c r="I259" s="247"/>
      <c r="J259" s="41"/>
      <c r="K259" s="41"/>
      <c r="L259" s="42"/>
      <c r="M259" s="248"/>
      <c r="N259" s="249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6" t="s">
        <v>146</v>
      </c>
      <c r="AU259" s="16" t="s">
        <v>85</v>
      </c>
    </row>
    <row r="260" s="2" customFormat="1" ht="16.5" customHeight="1">
      <c r="A260" s="39"/>
      <c r="B260" s="40"/>
      <c r="C260" s="261" t="s">
        <v>460</v>
      </c>
      <c r="D260" s="261" t="s">
        <v>245</v>
      </c>
      <c r="E260" s="262" t="s">
        <v>412</v>
      </c>
      <c r="F260" s="263" t="s">
        <v>413</v>
      </c>
      <c r="G260" s="264" t="s">
        <v>143</v>
      </c>
      <c r="H260" s="265">
        <v>2</v>
      </c>
      <c r="I260" s="266"/>
      <c r="J260" s="267">
        <f>ROUND(I260*H260,2)</f>
        <v>0</v>
      </c>
      <c r="K260" s="268"/>
      <c r="L260" s="269"/>
      <c r="M260" s="270" t="s">
        <v>1</v>
      </c>
      <c r="N260" s="271" t="s">
        <v>42</v>
      </c>
      <c r="O260" s="92"/>
      <c r="P260" s="242">
        <f>O260*H260</f>
        <v>0</v>
      </c>
      <c r="Q260" s="242">
        <v>0.0020999999999999999</v>
      </c>
      <c r="R260" s="242">
        <f>Q260*H260</f>
        <v>0.0041999999999999997</v>
      </c>
      <c r="S260" s="242">
        <v>0</v>
      </c>
      <c r="T260" s="243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4" t="s">
        <v>186</v>
      </c>
      <c r="AT260" s="244" t="s">
        <v>245</v>
      </c>
      <c r="AU260" s="244" t="s">
        <v>85</v>
      </c>
      <c r="AY260" s="16" t="s">
        <v>139</v>
      </c>
      <c r="BE260" s="144">
        <f>IF(N260="základní",J260,0)</f>
        <v>0</v>
      </c>
      <c r="BF260" s="144">
        <f>IF(N260="snížená",J260,0)</f>
        <v>0</v>
      </c>
      <c r="BG260" s="144">
        <f>IF(N260="zákl. přenesená",J260,0)</f>
        <v>0</v>
      </c>
      <c r="BH260" s="144">
        <f>IF(N260="sníž. přenesená",J260,0)</f>
        <v>0</v>
      </c>
      <c r="BI260" s="144">
        <f>IF(N260="nulová",J260,0)</f>
        <v>0</v>
      </c>
      <c r="BJ260" s="16" t="s">
        <v>85</v>
      </c>
      <c r="BK260" s="144">
        <f>ROUND(I260*H260,2)</f>
        <v>0</v>
      </c>
      <c r="BL260" s="16" t="s">
        <v>186</v>
      </c>
      <c r="BM260" s="244" t="s">
        <v>844</v>
      </c>
    </row>
    <row r="261" s="2" customFormat="1">
      <c r="A261" s="39"/>
      <c r="B261" s="40"/>
      <c r="C261" s="41"/>
      <c r="D261" s="245" t="s">
        <v>146</v>
      </c>
      <c r="E261" s="41"/>
      <c r="F261" s="246" t="s">
        <v>413</v>
      </c>
      <c r="G261" s="41"/>
      <c r="H261" s="41"/>
      <c r="I261" s="247"/>
      <c r="J261" s="41"/>
      <c r="K261" s="41"/>
      <c r="L261" s="42"/>
      <c r="M261" s="248"/>
      <c r="N261" s="249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6" t="s">
        <v>146</v>
      </c>
      <c r="AU261" s="16" t="s">
        <v>85</v>
      </c>
    </row>
    <row r="262" s="2" customFormat="1" ht="21.75" customHeight="1">
      <c r="A262" s="39"/>
      <c r="B262" s="40"/>
      <c r="C262" s="232" t="s">
        <v>466</v>
      </c>
      <c r="D262" s="232" t="s">
        <v>140</v>
      </c>
      <c r="E262" s="233" t="s">
        <v>399</v>
      </c>
      <c r="F262" s="234" t="s">
        <v>400</v>
      </c>
      <c r="G262" s="235" t="s">
        <v>143</v>
      </c>
      <c r="H262" s="236">
        <v>3</v>
      </c>
      <c r="I262" s="237"/>
      <c r="J262" s="238">
        <f>ROUND(I262*H262,2)</f>
        <v>0</v>
      </c>
      <c r="K262" s="239"/>
      <c r="L262" s="42"/>
      <c r="M262" s="240" t="s">
        <v>1</v>
      </c>
      <c r="N262" s="241" t="s">
        <v>42</v>
      </c>
      <c r="O262" s="92"/>
      <c r="P262" s="242">
        <f>O262*H262</f>
        <v>0</v>
      </c>
      <c r="Q262" s="242">
        <v>0</v>
      </c>
      <c r="R262" s="242">
        <f>Q262*H262</f>
        <v>0</v>
      </c>
      <c r="S262" s="242">
        <v>0</v>
      </c>
      <c r="T262" s="243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4" t="s">
        <v>144</v>
      </c>
      <c r="AT262" s="244" t="s">
        <v>140</v>
      </c>
      <c r="AU262" s="244" t="s">
        <v>85</v>
      </c>
      <c r="AY262" s="16" t="s">
        <v>139</v>
      </c>
      <c r="BE262" s="144">
        <f>IF(N262="základní",J262,0)</f>
        <v>0</v>
      </c>
      <c r="BF262" s="144">
        <f>IF(N262="snížená",J262,0)</f>
        <v>0</v>
      </c>
      <c r="BG262" s="144">
        <f>IF(N262="zákl. přenesená",J262,0)</f>
        <v>0</v>
      </c>
      <c r="BH262" s="144">
        <f>IF(N262="sníž. přenesená",J262,0)</f>
        <v>0</v>
      </c>
      <c r="BI262" s="144">
        <f>IF(N262="nulová",J262,0)</f>
        <v>0</v>
      </c>
      <c r="BJ262" s="16" t="s">
        <v>85</v>
      </c>
      <c r="BK262" s="144">
        <f>ROUND(I262*H262,2)</f>
        <v>0</v>
      </c>
      <c r="BL262" s="16" t="s">
        <v>144</v>
      </c>
      <c r="BM262" s="244" t="s">
        <v>845</v>
      </c>
    </row>
    <row r="263" s="2" customFormat="1">
      <c r="A263" s="39"/>
      <c r="B263" s="40"/>
      <c r="C263" s="41"/>
      <c r="D263" s="245" t="s">
        <v>146</v>
      </c>
      <c r="E263" s="41"/>
      <c r="F263" s="246" t="s">
        <v>402</v>
      </c>
      <c r="G263" s="41"/>
      <c r="H263" s="41"/>
      <c r="I263" s="247"/>
      <c r="J263" s="41"/>
      <c r="K263" s="41"/>
      <c r="L263" s="42"/>
      <c r="M263" s="248"/>
      <c r="N263" s="249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6" t="s">
        <v>146</v>
      </c>
      <c r="AU263" s="16" t="s">
        <v>85</v>
      </c>
    </row>
    <row r="264" s="12" customFormat="1" ht="25.92" customHeight="1">
      <c r="A264" s="12"/>
      <c r="B264" s="218"/>
      <c r="C264" s="219"/>
      <c r="D264" s="220" t="s">
        <v>76</v>
      </c>
      <c r="E264" s="221" t="s">
        <v>846</v>
      </c>
      <c r="F264" s="221" t="s">
        <v>847</v>
      </c>
      <c r="G264" s="219"/>
      <c r="H264" s="219"/>
      <c r="I264" s="222"/>
      <c r="J264" s="223">
        <f>BK264</f>
        <v>0</v>
      </c>
      <c r="K264" s="219"/>
      <c r="L264" s="224"/>
      <c r="M264" s="225"/>
      <c r="N264" s="226"/>
      <c r="O264" s="226"/>
      <c r="P264" s="227">
        <f>SUM(P265:P275)</f>
        <v>0</v>
      </c>
      <c r="Q264" s="226"/>
      <c r="R264" s="227">
        <f>SUM(R265:R275)</f>
        <v>0</v>
      </c>
      <c r="S264" s="226"/>
      <c r="T264" s="228">
        <f>SUM(T265:T275)</f>
        <v>92.299999999999997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29" t="s">
        <v>85</v>
      </c>
      <c r="AT264" s="230" t="s">
        <v>76</v>
      </c>
      <c r="AU264" s="230" t="s">
        <v>77</v>
      </c>
      <c r="AY264" s="229" t="s">
        <v>139</v>
      </c>
      <c r="BK264" s="231">
        <f>SUM(BK265:BK275)</f>
        <v>0</v>
      </c>
    </row>
    <row r="265" s="2" customFormat="1" ht="16.5" customHeight="1">
      <c r="A265" s="39"/>
      <c r="B265" s="40"/>
      <c r="C265" s="232" t="s">
        <v>471</v>
      </c>
      <c r="D265" s="232" t="s">
        <v>140</v>
      </c>
      <c r="E265" s="233" t="s">
        <v>162</v>
      </c>
      <c r="F265" s="234" t="s">
        <v>163</v>
      </c>
      <c r="G265" s="235" t="s">
        <v>164</v>
      </c>
      <c r="H265" s="236">
        <v>260</v>
      </c>
      <c r="I265" s="237"/>
      <c r="J265" s="238">
        <f>ROUND(I265*H265,2)</f>
        <v>0</v>
      </c>
      <c r="K265" s="239"/>
      <c r="L265" s="42"/>
      <c r="M265" s="240" t="s">
        <v>1</v>
      </c>
      <c r="N265" s="241" t="s">
        <v>42</v>
      </c>
      <c r="O265" s="92"/>
      <c r="P265" s="242">
        <f>O265*H265</f>
        <v>0</v>
      </c>
      <c r="Q265" s="242">
        <v>0</v>
      </c>
      <c r="R265" s="242">
        <f>Q265*H265</f>
        <v>0</v>
      </c>
      <c r="S265" s="242">
        <v>0.35499999999999998</v>
      </c>
      <c r="T265" s="243">
        <f>S265*H265</f>
        <v>92.299999999999997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4" t="s">
        <v>144</v>
      </c>
      <c r="AT265" s="244" t="s">
        <v>140</v>
      </c>
      <c r="AU265" s="244" t="s">
        <v>85</v>
      </c>
      <c r="AY265" s="16" t="s">
        <v>139</v>
      </c>
      <c r="BE265" s="144">
        <f>IF(N265="základní",J265,0)</f>
        <v>0</v>
      </c>
      <c r="BF265" s="144">
        <f>IF(N265="snížená",J265,0)</f>
        <v>0</v>
      </c>
      <c r="BG265" s="144">
        <f>IF(N265="zákl. přenesená",J265,0)</f>
        <v>0</v>
      </c>
      <c r="BH265" s="144">
        <f>IF(N265="sníž. přenesená",J265,0)</f>
        <v>0</v>
      </c>
      <c r="BI265" s="144">
        <f>IF(N265="nulová",J265,0)</f>
        <v>0</v>
      </c>
      <c r="BJ265" s="16" t="s">
        <v>85</v>
      </c>
      <c r="BK265" s="144">
        <f>ROUND(I265*H265,2)</f>
        <v>0</v>
      </c>
      <c r="BL265" s="16" t="s">
        <v>144</v>
      </c>
      <c r="BM265" s="244" t="s">
        <v>848</v>
      </c>
    </row>
    <row r="266" s="2" customFormat="1">
      <c r="A266" s="39"/>
      <c r="B266" s="40"/>
      <c r="C266" s="41"/>
      <c r="D266" s="245" t="s">
        <v>146</v>
      </c>
      <c r="E266" s="41"/>
      <c r="F266" s="246" t="s">
        <v>166</v>
      </c>
      <c r="G266" s="41"/>
      <c r="H266" s="41"/>
      <c r="I266" s="247"/>
      <c r="J266" s="41"/>
      <c r="K266" s="41"/>
      <c r="L266" s="42"/>
      <c r="M266" s="248"/>
      <c r="N266" s="249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6" t="s">
        <v>146</v>
      </c>
      <c r="AU266" s="16" t="s">
        <v>85</v>
      </c>
    </row>
    <row r="267" s="2" customFormat="1" ht="33" customHeight="1">
      <c r="A267" s="39"/>
      <c r="B267" s="40"/>
      <c r="C267" s="232" t="s">
        <v>477</v>
      </c>
      <c r="D267" s="232" t="s">
        <v>140</v>
      </c>
      <c r="E267" s="233" t="s">
        <v>849</v>
      </c>
      <c r="F267" s="234" t="s">
        <v>850</v>
      </c>
      <c r="G267" s="235" t="s">
        <v>225</v>
      </c>
      <c r="H267" s="236">
        <v>130</v>
      </c>
      <c r="I267" s="237"/>
      <c r="J267" s="238">
        <f>ROUND(I267*H267,2)</f>
        <v>0</v>
      </c>
      <c r="K267" s="239"/>
      <c r="L267" s="42"/>
      <c r="M267" s="240" t="s">
        <v>1</v>
      </c>
      <c r="N267" s="241" t="s">
        <v>42</v>
      </c>
      <c r="O267" s="92"/>
      <c r="P267" s="242">
        <f>O267*H267</f>
        <v>0</v>
      </c>
      <c r="Q267" s="242">
        <v>0</v>
      </c>
      <c r="R267" s="242">
        <f>Q267*H267</f>
        <v>0</v>
      </c>
      <c r="S267" s="242">
        <v>0</v>
      </c>
      <c r="T267" s="243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4" t="s">
        <v>144</v>
      </c>
      <c r="AT267" s="244" t="s">
        <v>140</v>
      </c>
      <c r="AU267" s="244" t="s">
        <v>85</v>
      </c>
      <c r="AY267" s="16" t="s">
        <v>139</v>
      </c>
      <c r="BE267" s="144">
        <f>IF(N267="základní",J267,0)</f>
        <v>0</v>
      </c>
      <c r="BF267" s="144">
        <f>IF(N267="snížená",J267,0)</f>
        <v>0</v>
      </c>
      <c r="BG267" s="144">
        <f>IF(N267="zákl. přenesená",J267,0)</f>
        <v>0</v>
      </c>
      <c r="BH267" s="144">
        <f>IF(N267="sníž. přenesená",J267,0)</f>
        <v>0</v>
      </c>
      <c r="BI267" s="144">
        <f>IF(N267="nulová",J267,0)</f>
        <v>0</v>
      </c>
      <c r="BJ267" s="16" t="s">
        <v>85</v>
      </c>
      <c r="BK267" s="144">
        <f>ROUND(I267*H267,2)</f>
        <v>0</v>
      </c>
      <c r="BL267" s="16" t="s">
        <v>144</v>
      </c>
      <c r="BM267" s="244" t="s">
        <v>851</v>
      </c>
    </row>
    <row r="268" s="2" customFormat="1">
      <c r="A268" s="39"/>
      <c r="B268" s="40"/>
      <c r="C268" s="41"/>
      <c r="D268" s="245" t="s">
        <v>146</v>
      </c>
      <c r="E268" s="41"/>
      <c r="F268" s="246" t="s">
        <v>852</v>
      </c>
      <c r="G268" s="41"/>
      <c r="H268" s="41"/>
      <c r="I268" s="247"/>
      <c r="J268" s="41"/>
      <c r="K268" s="41"/>
      <c r="L268" s="42"/>
      <c r="M268" s="248"/>
      <c r="N268" s="249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6" t="s">
        <v>146</v>
      </c>
      <c r="AU268" s="16" t="s">
        <v>85</v>
      </c>
    </row>
    <row r="269" s="13" customFormat="1">
      <c r="A269" s="13"/>
      <c r="B269" s="250"/>
      <c r="C269" s="251"/>
      <c r="D269" s="245" t="s">
        <v>199</v>
      </c>
      <c r="E269" s="252" t="s">
        <v>1</v>
      </c>
      <c r="F269" s="253" t="s">
        <v>853</v>
      </c>
      <c r="G269" s="251"/>
      <c r="H269" s="254">
        <v>130</v>
      </c>
      <c r="I269" s="255"/>
      <c r="J269" s="251"/>
      <c r="K269" s="251"/>
      <c r="L269" s="256"/>
      <c r="M269" s="257"/>
      <c r="N269" s="258"/>
      <c r="O269" s="258"/>
      <c r="P269" s="258"/>
      <c r="Q269" s="258"/>
      <c r="R269" s="258"/>
      <c r="S269" s="258"/>
      <c r="T269" s="25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0" t="s">
        <v>199</v>
      </c>
      <c r="AU269" s="260" t="s">
        <v>85</v>
      </c>
      <c r="AV269" s="13" t="s">
        <v>87</v>
      </c>
      <c r="AW269" s="13" t="s">
        <v>32</v>
      </c>
      <c r="AX269" s="13" t="s">
        <v>85</v>
      </c>
      <c r="AY269" s="260" t="s">
        <v>139</v>
      </c>
    </row>
    <row r="270" s="2" customFormat="1" ht="21.75" customHeight="1">
      <c r="A270" s="39"/>
      <c r="B270" s="40"/>
      <c r="C270" s="232" t="s">
        <v>482</v>
      </c>
      <c r="D270" s="232" t="s">
        <v>140</v>
      </c>
      <c r="E270" s="233" t="s">
        <v>854</v>
      </c>
      <c r="F270" s="234" t="s">
        <v>855</v>
      </c>
      <c r="G270" s="235" t="s">
        <v>225</v>
      </c>
      <c r="H270" s="236">
        <v>3250</v>
      </c>
      <c r="I270" s="237"/>
      <c r="J270" s="238">
        <f>ROUND(I270*H270,2)</f>
        <v>0</v>
      </c>
      <c r="K270" s="239"/>
      <c r="L270" s="42"/>
      <c r="M270" s="240" t="s">
        <v>1</v>
      </c>
      <c r="N270" s="241" t="s">
        <v>42</v>
      </c>
      <c r="O270" s="92"/>
      <c r="P270" s="242">
        <f>O270*H270</f>
        <v>0</v>
      </c>
      <c r="Q270" s="242">
        <v>0</v>
      </c>
      <c r="R270" s="242">
        <f>Q270*H270</f>
        <v>0</v>
      </c>
      <c r="S270" s="242">
        <v>0</v>
      </c>
      <c r="T270" s="243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4" t="s">
        <v>144</v>
      </c>
      <c r="AT270" s="244" t="s">
        <v>140</v>
      </c>
      <c r="AU270" s="244" t="s">
        <v>85</v>
      </c>
      <c r="AY270" s="16" t="s">
        <v>139</v>
      </c>
      <c r="BE270" s="144">
        <f>IF(N270="základní",J270,0)</f>
        <v>0</v>
      </c>
      <c r="BF270" s="144">
        <f>IF(N270="snížená",J270,0)</f>
        <v>0</v>
      </c>
      <c r="BG270" s="144">
        <f>IF(N270="zákl. přenesená",J270,0)</f>
        <v>0</v>
      </c>
      <c r="BH270" s="144">
        <f>IF(N270="sníž. přenesená",J270,0)</f>
        <v>0</v>
      </c>
      <c r="BI270" s="144">
        <f>IF(N270="nulová",J270,0)</f>
        <v>0</v>
      </c>
      <c r="BJ270" s="16" t="s">
        <v>85</v>
      </c>
      <c r="BK270" s="144">
        <f>ROUND(I270*H270,2)</f>
        <v>0</v>
      </c>
      <c r="BL270" s="16" t="s">
        <v>144</v>
      </c>
      <c r="BM270" s="244" t="s">
        <v>856</v>
      </c>
    </row>
    <row r="271" s="2" customFormat="1">
      <c r="A271" s="39"/>
      <c r="B271" s="40"/>
      <c r="C271" s="41"/>
      <c r="D271" s="245" t="s">
        <v>146</v>
      </c>
      <c r="E271" s="41"/>
      <c r="F271" s="246" t="s">
        <v>857</v>
      </c>
      <c r="G271" s="41"/>
      <c r="H271" s="41"/>
      <c r="I271" s="247"/>
      <c r="J271" s="41"/>
      <c r="K271" s="41"/>
      <c r="L271" s="42"/>
      <c r="M271" s="248"/>
      <c r="N271" s="249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6" t="s">
        <v>146</v>
      </c>
      <c r="AU271" s="16" t="s">
        <v>85</v>
      </c>
    </row>
    <row r="272" s="13" customFormat="1">
      <c r="A272" s="13"/>
      <c r="B272" s="250"/>
      <c r="C272" s="251"/>
      <c r="D272" s="245" t="s">
        <v>199</v>
      </c>
      <c r="E272" s="252" t="s">
        <v>1</v>
      </c>
      <c r="F272" s="253" t="s">
        <v>858</v>
      </c>
      <c r="G272" s="251"/>
      <c r="H272" s="254">
        <v>3250</v>
      </c>
      <c r="I272" s="255"/>
      <c r="J272" s="251"/>
      <c r="K272" s="251"/>
      <c r="L272" s="256"/>
      <c r="M272" s="257"/>
      <c r="N272" s="258"/>
      <c r="O272" s="258"/>
      <c r="P272" s="258"/>
      <c r="Q272" s="258"/>
      <c r="R272" s="258"/>
      <c r="S272" s="258"/>
      <c r="T272" s="25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0" t="s">
        <v>199</v>
      </c>
      <c r="AU272" s="260" t="s">
        <v>85</v>
      </c>
      <c r="AV272" s="13" t="s">
        <v>87</v>
      </c>
      <c r="AW272" s="13" t="s">
        <v>32</v>
      </c>
      <c r="AX272" s="13" t="s">
        <v>85</v>
      </c>
      <c r="AY272" s="260" t="s">
        <v>139</v>
      </c>
    </row>
    <row r="273" s="2" customFormat="1" ht="33" customHeight="1">
      <c r="A273" s="39"/>
      <c r="B273" s="40"/>
      <c r="C273" s="232" t="s">
        <v>488</v>
      </c>
      <c r="D273" s="232" t="s">
        <v>140</v>
      </c>
      <c r="E273" s="233" t="s">
        <v>859</v>
      </c>
      <c r="F273" s="234" t="s">
        <v>860</v>
      </c>
      <c r="G273" s="235" t="s">
        <v>225</v>
      </c>
      <c r="H273" s="236">
        <v>130</v>
      </c>
      <c r="I273" s="237"/>
      <c r="J273" s="238">
        <f>ROUND(I273*H273,2)</f>
        <v>0</v>
      </c>
      <c r="K273" s="239"/>
      <c r="L273" s="42"/>
      <c r="M273" s="240" t="s">
        <v>1</v>
      </c>
      <c r="N273" s="241" t="s">
        <v>42</v>
      </c>
      <c r="O273" s="92"/>
      <c r="P273" s="242">
        <f>O273*H273</f>
        <v>0</v>
      </c>
      <c r="Q273" s="242">
        <v>0</v>
      </c>
      <c r="R273" s="242">
        <f>Q273*H273</f>
        <v>0</v>
      </c>
      <c r="S273" s="242">
        <v>0</v>
      </c>
      <c r="T273" s="243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4" t="s">
        <v>144</v>
      </c>
      <c r="AT273" s="244" t="s">
        <v>140</v>
      </c>
      <c r="AU273" s="244" t="s">
        <v>85</v>
      </c>
      <c r="AY273" s="16" t="s">
        <v>139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6" t="s">
        <v>85</v>
      </c>
      <c r="BK273" s="144">
        <f>ROUND(I273*H273,2)</f>
        <v>0</v>
      </c>
      <c r="BL273" s="16" t="s">
        <v>144</v>
      </c>
      <c r="BM273" s="244" t="s">
        <v>861</v>
      </c>
    </row>
    <row r="274" s="2" customFormat="1">
      <c r="A274" s="39"/>
      <c r="B274" s="40"/>
      <c r="C274" s="41"/>
      <c r="D274" s="245" t="s">
        <v>146</v>
      </c>
      <c r="E274" s="41"/>
      <c r="F274" s="246" t="s">
        <v>862</v>
      </c>
      <c r="G274" s="41"/>
      <c r="H274" s="41"/>
      <c r="I274" s="247"/>
      <c r="J274" s="41"/>
      <c r="K274" s="41"/>
      <c r="L274" s="42"/>
      <c r="M274" s="248"/>
      <c r="N274" s="249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6" t="s">
        <v>146</v>
      </c>
      <c r="AU274" s="16" t="s">
        <v>85</v>
      </c>
    </row>
    <row r="275" s="13" customFormat="1">
      <c r="A275" s="13"/>
      <c r="B275" s="250"/>
      <c r="C275" s="251"/>
      <c r="D275" s="245" t="s">
        <v>199</v>
      </c>
      <c r="E275" s="252" t="s">
        <v>1</v>
      </c>
      <c r="F275" s="253" t="s">
        <v>853</v>
      </c>
      <c r="G275" s="251"/>
      <c r="H275" s="254">
        <v>130</v>
      </c>
      <c r="I275" s="255"/>
      <c r="J275" s="251"/>
      <c r="K275" s="251"/>
      <c r="L275" s="256"/>
      <c r="M275" s="257"/>
      <c r="N275" s="258"/>
      <c r="O275" s="258"/>
      <c r="P275" s="258"/>
      <c r="Q275" s="258"/>
      <c r="R275" s="258"/>
      <c r="S275" s="258"/>
      <c r="T275" s="25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0" t="s">
        <v>199</v>
      </c>
      <c r="AU275" s="260" t="s">
        <v>85</v>
      </c>
      <c r="AV275" s="13" t="s">
        <v>87</v>
      </c>
      <c r="AW275" s="13" t="s">
        <v>32</v>
      </c>
      <c r="AX275" s="13" t="s">
        <v>85</v>
      </c>
      <c r="AY275" s="260" t="s">
        <v>139</v>
      </c>
    </row>
    <row r="276" s="12" customFormat="1" ht="25.92" customHeight="1">
      <c r="A276" s="12"/>
      <c r="B276" s="218"/>
      <c r="C276" s="219"/>
      <c r="D276" s="220" t="s">
        <v>76</v>
      </c>
      <c r="E276" s="221" t="s">
        <v>504</v>
      </c>
      <c r="F276" s="221" t="s">
        <v>505</v>
      </c>
      <c r="G276" s="219"/>
      <c r="H276" s="219"/>
      <c r="I276" s="222"/>
      <c r="J276" s="223">
        <f>BK276</f>
        <v>0</v>
      </c>
      <c r="K276" s="219"/>
      <c r="L276" s="224"/>
      <c r="M276" s="225"/>
      <c r="N276" s="226"/>
      <c r="O276" s="226"/>
      <c r="P276" s="227">
        <f>SUM(P277:P279)</f>
        <v>0</v>
      </c>
      <c r="Q276" s="226"/>
      <c r="R276" s="227">
        <f>SUM(R277:R279)</f>
        <v>0</v>
      </c>
      <c r="S276" s="226"/>
      <c r="T276" s="228">
        <f>SUM(T277:T279)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9" t="s">
        <v>85</v>
      </c>
      <c r="AT276" s="230" t="s">
        <v>76</v>
      </c>
      <c r="AU276" s="230" t="s">
        <v>77</v>
      </c>
      <c r="AY276" s="229" t="s">
        <v>139</v>
      </c>
      <c r="BK276" s="231">
        <f>SUM(BK277:BK279)</f>
        <v>0</v>
      </c>
    </row>
    <row r="277" s="2" customFormat="1" ht="33" customHeight="1">
      <c r="A277" s="39"/>
      <c r="B277" s="40"/>
      <c r="C277" s="232" t="s">
        <v>493</v>
      </c>
      <c r="D277" s="232" t="s">
        <v>140</v>
      </c>
      <c r="E277" s="233" t="s">
        <v>507</v>
      </c>
      <c r="F277" s="234" t="s">
        <v>508</v>
      </c>
      <c r="G277" s="235" t="s">
        <v>225</v>
      </c>
      <c r="H277" s="236">
        <v>7502.4579999999996</v>
      </c>
      <c r="I277" s="237"/>
      <c r="J277" s="238">
        <f>ROUND(I277*H277,2)</f>
        <v>0</v>
      </c>
      <c r="K277" s="239"/>
      <c r="L277" s="42"/>
      <c r="M277" s="240" t="s">
        <v>1</v>
      </c>
      <c r="N277" s="241" t="s">
        <v>42</v>
      </c>
      <c r="O277" s="92"/>
      <c r="P277" s="242">
        <f>O277*H277</f>
        <v>0</v>
      </c>
      <c r="Q277" s="242">
        <v>0</v>
      </c>
      <c r="R277" s="242">
        <f>Q277*H277</f>
        <v>0</v>
      </c>
      <c r="S277" s="242">
        <v>0</v>
      </c>
      <c r="T277" s="243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4" t="s">
        <v>144</v>
      </c>
      <c r="AT277" s="244" t="s">
        <v>140</v>
      </c>
      <c r="AU277" s="244" t="s">
        <v>85</v>
      </c>
      <c r="AY277" s="16" t="s">
        <v>139</v>
      </c>
      <c r="BE277" s="144">
        <f>IF(N277="základní",J277,0)</f>
        <v>0</v>
      </c>
      <c r="BF277" s="144">
        <f>IF(N277="snížená",J277,0)</f>
        <v>0</v>
      </c>
      <c r="BG277" s="144">
        <f>IF(N277="zákl. přenesená",J277,0)</f>
        <v>0</v>
      </c>
      <c r="BH277" s="144">
        <f>IF(N277="sníž. přenesená",J277,0)</f>
        <v>0</v>
      </c>
      <c r="BI277" s="144">
        <f>IF(N277="nulová",J277,0)</f>
        <v>0</v>
      </c>
      <c r="BJ277" s="16" t="s">
        <v>85</v>
      </c>
      <c r="BK277" s="144">
        <f>ROUND(I277*H277,2)</f>
        <v>0</v>
      </c>
      <c r="BL277" s="16" t="s">
        <v>144</v>
      </c>
      <c r="BM277" s="244" t="s">
        <v>863</v>
      </c>
    </row>
    <row r="278" s="2" customFormat="1">
      <c r="A278" s="39"/>
      <c r="B278" s="40"/>
      <c r="C278" s="41"/>
      <c r="D278" s="245" t="s">
        <v>146</v>
      </c>
      <c r="E278" s="41"/>
      <c r="F278" s="246" t="s">
        <v>510</v>
      </c>
      <c r="G278" s="41"/>
      <c r="H278" s="41"/>
      <c r="I278" s="247"/>
      <c r="J278" s="41"/>
      <c r="K278" s="41"/>
      <c r="L278" s="42"/>
      <c r="M278" s="248"/>
      <c r="N278" s="249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6" t="s">
        <v>146</v>
      </c>
      <c r="AU278" s="16" t="s">
        <v>85</v>
      </c>
    </row>
    <row r="279" s="13" customFormat="1">
      <c r="A279" s="13"/>
      <c r="B279" s="250"/>
      <c r="C279" s="251"/>
      <c r="D279" s="245" t="s">
        <v>199</v>
      </c>
      <c r="E279" s="252" t="s">
        <v>1</v>
      </c>
      <c r="F279" s="253" t="s">
        <v>864</v>
      </c>
      <c r="G279" s="251"/>
      <c r="H279" s="254">
        <v>7502.4579999999996</v>
      </c>
      <c r="I279" s="255"/>
      <c r="J279" s="251"/>
      <c r="K279" s="251"/>
      <c r="L279" s="256"/>
      <c r="M279" s="257"/>
      <c r="N279" s="258"/>
      <c r="O279" s="258"/>
      <c r="P279" s="258"/>
      <c r="Q279" s="258"/>
      <c r="R279" s="258"/>
      <c r="S279" s="258"/>
      <c r="T279" s="25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0" t="s">
        <v>199</v>
      </c>
      <c r="AU279" s="260" t="s">
        <v>85</v>
      </c>
      <c r="AV279" s="13" t="s">
        <v>87</v>
      </c>
      <c r="AW279" s="13" t="s">
        <v>32</v>
      </c>
      <c r="AX279" s="13" t="s">
        <v>85</v>
      </c>
      <c r="AY279" s="260" t="s">
        <v>139</v>
      </c>
    </row>
    <row r="280" s="12" customFormat="1" ht="25.92" customHeight="1">
      <c r="A280" s="12"/>
      <c r="B280" s="218"/>
      <c r="C280" s="219"/>
      <c r="D280" s="220" t="s">
        <v>76</v>
      </c>
      <c r="E280" s="221" t="s">
        <v>865</v>
      </c>
      <c r="F280" s="221" t="s">
        <v>866</v>
      </c>
      <c r="G280" s="219"/>
      <c r="H280" s="219"/>
      <c r="I280" s="222"/>
      <c r="J280" s="223">
        <f>BK280</f>
        <v>0</v>
      </c>
      <c r="K280" s="219"/>
      <c r="L280" s="224"/>
      <c r="M280" s="225"/>
      <c r="N280" s="226"/>
      <c r="O280" s="226"/>
      <c r="P280" s="227">
        <v>0</v>
      </c>
      <c r="Q280" s="226"/>
      <c r="R280" s="227">
        <v>0</v>
      </c>
      <c r="S280" s="226"/>
      <c r="T280" s="228"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29" t="s">
        <v>85</v>
      </c>
      <c r="AT280" s="230" t="s">
        <v>76</v>
      </c>
      <c r="AU280" s="230" t="s">
        <v>77</v>
      </c>
      <c r="AY280" s="229" t="s">
        <v>139</v>
      </c>
      <c r="BK280" s="231">
        <v>0</v>
      </c>
    </row>
    <row r="281" s="12" customFormat="1" ht="25.92" customHeight="1">
      <c r="A281" s="12"/>
      <c r="B281" s="218"/>
      <c r="C281" s="219"/>
      <c r="D281" s="220" t="s">
        <v>76</v>
      </c>
      <c r="E281" s="221" t="s">
        <v>512</v>
      </c>
      <c r="F281" s="221" t="s">
        <v>513</v>
      </c>
      <c r="G281" s="219"/>
      <c r="H281" s="219"/>
      <c r="I281" s="222"/>
      <c r="J281" s="223">
        <f>BK281</f>
        <v>0</v>
      </c>
      <c r="K281" s="219"/>
      <c r="L281" s="224"/>
      <c r="M281" s="225"/>
      <c r="N281" s="226"/>
      <c r="O281" s="226"/>
      <c r="P281" s="227">
        <f>SUM(P282:P296)</f>
        <v>0</v>
      </c>
      <c r="Q281" s="226"/>
      <c r="R281" s="227">
        <f>SUM(R282:R296)</f>
        <v>519.73778000000004</v>
      </c>
      <c r="S281" s="226"/>
      <c r="T281" s="228">
        <f>SUM(T282:T296)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29" t="s">
        <v>161</v>
      </c>
      <c r="AT281" s="230" t="s">
        <v>76</v>
      </c>
      <c r="AU281" s="230" t="s">
        <v>77</v>
      </c>
      <c r="AY281" s="229" t="s">
        <v>139</v>
      </c>
      <c r="BK281" s="231">
        <f>SUM(BK282:BK296)</f>
        <v>0</v>
      </c>
    </row>
    <row r="282" s="2" customFormat="1" ht="16.5" customHeight="1">
      <c r="A282" s="39"/>
      <c r="B282" s="40"/>
      <c r="C282" s="232" t="s">
        <v>498</v>
      </c>
      <c r="D282" s="232" t="s">
        <v>140</v>
      </c>
      <c r="E282" s="233" t="s">
        <v>515</v>
      </c>
      <c r="F282" s="234" t="s">
        <v>516</v>
      </c>
      <c r="G282" s="235" t="s">
        <v>444</v>
      </c>
      <c r="H282" s="236">
        <v>1</v>
      </c>
      <c r="I282" s="237"/>
      <c r="J282" s="238">
        <f>ROUND(I282*H282,2)</f>
        <v>0</v>
      </c>
      <c r="K282" s="239"/>
      <c r="L282" s="42"/>
      <c r="M282" s="240" t="s">
        <v>1</v>
      </c>
      <c r="N282" s="241" t="s">
        <v>42</v>
      </c>
      <c r="O282" s="92"/>
      <c r="P282" s="242">
        <f>O282*H282</f>
        <v>0</v>
      </c>
      <c r="Q282" s="242">
        <v>0</v>
      </c>
      <c r="R282" s="242">
        <f>Q282*H282</f>
        <v>0</v>
      </c>
      <c r="S282" s="242">
        <v>0</v>
      </c>
      <c r="T282" s="243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4" t="s">
        <v>186</v>
      </c>
      <c r="AT282" s="244" t="s">
        <v>140</v>
      </c>
      <c r="AU282" s="244" t="s">
        <v>85</v>
      </c>
      <c r="AY282" s="16" t="s">
        <v>139</v>
      </c>
      <c r="BE282" s="144">
        <f>IF(N282="základní",J282,0)</f>
        <v>0</v>
      </c>
      <c r="BF282" s="144">
        <f>IF(N282="snížená",J282,0)</f>
        <v>0</v>
      </c>
      <c r="BG282" s="144">
        <f>IF(N282="zákl. přenesená",J282,0)</f>
        <v>0</v>
      </c>
      <c r="BH282" s="144">
        <f>IF(N282="sníž. přenesená",J282,0)</f>
        <v>0</v>
      </c>
      <c r="BI282" s="144">
        <f>IF(N282="nulová",J282,0)</f>
        <v>0</v>
      </c>
      <c r="BJ282" s="16" t="s">
        <v>85</v>
      </c>
      <c r="BK282" s="144">
        <f>ROUND(I282*H282,2)</f>
        <v>0</v>
      </c>
      <c r="BL282" s="16" t="s">
        <v>186</v>
      </c>
      <c r="BM282" s="244" t="s">
        <v>867</v>
      </c>
    </row>
    <row r="283" s="2" customFormat="1">
      <c r="A283" s="39"/>
      <c r="B283" s="40"/>
      <c r="C283" s="41"/>
      <c r="D283" s="245" t="s">
        <v>146</v>
      </c>
      <c r="E283" s="41"/>
      <c r="F283" s="246" t="s">
        <v>516</v>
      </c>
      <c r="G283" s="41"/>
      <c r="H283" s="41"/>
      <c r="I283" s="247"/>
      <c r="J283" s="41"/>
      <c r="K283" s="41"/>
      <c r="L283" s="42"/>
      <c r="M283" s="248"/>
      <c r="N283" s="249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6" t="s">
        <v>146</v>
      </c>
      <c r="AU283" s="16" t="s">
        <v>85</v>
      </c>
    </row>
    <row r="284" s="2" customFormat="1" ht="16.5" customHeight="1">
      <c r="A284" s="39"/>
      <c r="B284" s="40"/>
      <c r="C284" s="232" t="s">
        <v>506</v>
      </c>
      <c r="D284" s="232" t="s">
        <v>140</v>
      </c>
      <c r="E284" s="233" t="s">
        <v>519</v>
      </c>
      <c r="F284" s="234" t="s">
        <v>520</v>
      </c>
      <c r="G284" s="235" t="s">
        <v>444</v>
      </c>
      <c r="H284" s="236">
        <v>1</v>
      </c>
      <c r="I284" s="237"/>
      <c r="J284" s="238">
        <f>ROUND(I284*H284,2)</f>
        <v>0</v>
      </c>
      <c r="K284" s="239"/>
      <c r="L284" s="42"/>
      <c r="M284" s="240" t="s">
        <v>1</v>
      </c>
      <c r="N284" s="241" t="s">
        <v>42</v>
      </c>
      <c r="O284" s="92"/>
      <c r="P284" s="242">
        <f>O284*H284</f>
        <v>0</v>
      </c>
      <c r="Q284" s="242">
        <v>0</v>
      </c>
      <c r="R284" s="242">
        <f>Q284*H284</f>
        <v>0</v>
      </c>
      <c r="S284" s="242">
        <v>0</v>
      </c>
      <c r="T284" s="243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4" t="s">
        <v>186</v>
      </c>
      <c r="AT284" s="244" t="s">
        <v>140</v>
      </c>
      <c r="AU284" s="244" t="s">
        <v>85</v>
      </c>
      <c r="AY284" s="16" t="s">
        <v>139</v>
      </c>
      <c r="BE284" s="144">
        <f>IF(N284="základní",J284,0)</f>
        <v>0</v>
      </c>
      <c r="BF284" s="144">
        <f>IF(N284="snížená",J284,0)</f>
        <v>0</v>
      </c>
      <c r="BG284" s="144">
        <f>IF(N284="zákl. přenesená",J284,0)</f>
        <v>0</v>
      </c>
      <c r="BH284" s="144">
        <f>IF(N284="sníž. přenesená",J284,0)</f>
        <v>0</v>
      </c>
      <c r="BI284" s="144">
        <f>IF(N284="nulová",J284,0)</f>
        <v>0</v>
      </c>
      <c r="BJ284" s="16" t="s">
        <v>85</v>
      </c>
      <c r="BK284" s="144">
        <f>ROUND(I284*H284,2)</f>
        <v>0</v>
      </c>
      <c r="BL284" s="16" t="s">
        <v>186</v>
      </c>
      <c r="BM284" s="244" t="s">
        <v>868</v>
      </c>
    </row>
    <row r="285" s="2" customFormat="1">
      <c r="A285" s="39"/>
      <c r="B285" s="40"/>
      <c r="C285" s="41"/>
      <c r="D285" s="245" t="s">
        <v>146</v>
      </c>
      <c r="E285" s="41"/>
      <c r="F285" s="246" t="s">
        <v>520</v>
      </c>
      <c r="G285" s="41"/>
      <c r="H285" s="41"/>
      <c r="I285" s="247"/>
      <c r="J285" s="41"/>
      <c r="K285" s="41"/>
      <c r="L285" s="42"/>
      <c r="M285" s="248"/>
      <c r="N285" s="249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6" t="s">
        <v>146</v>
      </c>
      <c r="AU285" s="16" t="s">
        <v>85</v>
      </c>
    </row>
    <row r="286" s="2" customFormat="1" ht="16.5" customHeight="1">
      <c r="A286" s="39"/>
      <c r="B286" s="40"/>
      <c r="C286" s="232" t="s">
        <v>514</v>
      </c>
      <c r="D286" s="232" t="s">
        <v>140</v>
      </c>
      <c r="E286" s="233" t="s">
        <v>523</v>
      </c>
      <c r="F286" s="234" t="s">
        <v>524</v>
      </c>
      <c r="G286" s="235" t="s">
        <v>444</v>
      </c>
      <c r="H286" s="236">
        <v>1</v>
      </c>
      <c r="I286" s="237"/>
      <c r="J286" s="238">
        <f>ROUND(I286*H286,2)</f>
        <v>0</v>
      </c>
      <c r="K286" s="239"/>
      <c r="L286" s="42"/>
      <c r="M286" s="240" t="s">
        <v>1</v>
      </c>
      <c r="N286" s="241" t="s">
        <v>42</v>
      </c>
      <c r="O286" s="92"/>
      <c r="P286" s="242">
        <f>O286*H286</f>
        <v>0</v>
      </c>
      <c r="Q286" s="242">
        <v>0</v>
      </c>
      <c r="R286" s="242">
        <f>Q286*H286</f>
        <v>0</v>
      </c>
      <c r="S286" s="242">
        <v>0</v>
      </c>
      <c r="T286" s="243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4" t="s">
        <v>186</v>
      </c>
      <c r="AT286" s="244" t="s">
        <v>140</v>
      </c>
      <c r="AU286" s="244" t="s">
        <v>85</v>
      </c>
      <c r="AY286" s="16" t="s">
        <v>139</v>
      </c>
      <c r="BE286" s="144">
        <f>IF(N286="základní",J286,0)</f>
        <v>0</v>
      </c>
      <c r="BF286" s="144">
        <f>IF(N286="snížená",J286,0)</f>
        <v>0</v>
      </c>
      <c r="BG286" s="144">
        <f>IF(N286="zákl. přenesená",J286,0)</f>
        <v>0</v>
      </c>
      <c r="BH286" s="144">
        <f>IF(N286="sníž. přenesená",J286,0)</f>
        <v>0</v>
      </c>
      <c r="BI286" s="144">
        <f>IF(N286="nulová",J286,0)</f>
        <v>0</v>
      </c>
      <c r="BJ286" s="16" t="s">
        <v>85</v>
      </c>
      <c r="BK286" s="144">
        <f>ROUND(I286*H286,2)</f>
        <v>0</v>
      </c>
      <c r="BL286" s="16" t="s">
        <v>186</v>
      </c>
      <c r="BM286" s="244" t="s">
        <v>869</v>
      </c>
    </row>
    <row r="287" s="2" customFormat="1">
      <c r="A287" s="39"/>
      <c r="B287" s="40"/>
      <c r="C287" s="41"/>
      <c r="D287" s="245" t="s">
        <v>146</v>
      </c>
      <c r="E287" s="41"/>
      <c r="F287" s="246" t="s">
        <v>524</v>
      </c>
      <c r="G287" s="41"/>
      <c r="H287" s="41"/>
      <c r="I287" s="247"/>
      <c r="J287" s="41"/>
      <c r="K287" s="41"/>
      <c r="L287" s="42"/>
      <c r="M287" s="248"/>
      <c r="N287" s="249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6" t="s">
        <v>146</v>
      </c>
      <c r="AU287" s="16" t="s">
        <v>85</v>
      </c>
    </row>
    <row r="288" s="2" customFormat="1" ht="16.5" customHeight="1">
      <c r="A288" s="39"/>
      <c r="B288" s="40"/>
      <c r="C288" s="232" t="s">
        <v>518</v>
      </c>
      <c r="D288" s="232" t="s">
        <v>140</v>
      </c>
      <c r="E288" s="233" t="s">
        <v>527</v>
      </c>
      <c r="F288" s="234" t="s">
        <v>528</v>
      </c>
      <c r="G288" s="235" t="s">
        <v>444</v>
      </c>
      <c r="H288" s="236">
        <v>1</v>
      </c>
      <c r="I288" s="237"/>
      <c r="J288" s="238">
        <f>ROUND(I288*H288,2)</f>
        <v>0</v>
      </c>
      <c r="K288" s="239"/>
      <c r="L288" s="42"/>
      <c r="M288" s="240" t="s">
        <v>1</v>
      </c>
      <c r="N288" s="241" t="s">
        <v>42</v>
      </c>
      <c r="O288" s="92"/>
      <c r="P288" s="242">
        <f>O288*H288</f>
        <v>0</v>
      </c>
      <c r="Q288" s="242">
        <v>0</v>
      </c>
      <c r="R288" s="242">
        <f>Q288*H288</f>
        <v>0</v>
      </c>
      <c r="S288" s="242">
        <v>0</v>
      </c>
      <c r="T288" s="243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4" t="s">
        <v>186</v>
      </c>
      <c r="AT288" s="244" t="s">
        <v>140</v>
      </c>
      <c r="AU288" s="244" t="s">
        <v>85</v>
      </c>
      <c r="AY288" s="16" t="s">
        <v>139</v>
      </c>
      <c r="BE288" s="144">
        <f>IF(N288="základní",J288,0)</f>
        <v>0</v>
      </c>
      <c r="BF288" s="144">
        <f>IF(N288="snížená",J288,0)</f>
        <v>0</v>
      </c>
      <c r="BG288" s="144">
        <f>IF(N288="zákl. přenesená",J288,0)</f>
        <v>0</v>
      </c>
      <c r="BH288" s="144">
        <f>IF(N288="sníž. přenesená",J288,0)</f>
        <v>0</v>
      </c>
      <c r="BI288" s="144">
        <f>IF(N288="nulová",J288,0)</f>
        <v>0</v>
      </c>
      <c r="BJ288" s="16" t="s">
        <v>85</v>
      </c>
      <c r="BK288" s="144">
        <f>ROUND(I288*H288,2)</f>
        <v>0</v>
      </c>
      <c r="BL288" s="16" t="s">
        <v>186</v>
      </c>
      <c r="BM288" s="244" t="s">
        <v>870</v>
      </c>
    </row>
    <row r="289" s="2" customFormat="1">
      <c r="A289" s="39"/>
      <c r="B289" s="40"/>
      <c r="C289" s="41"/>
      <c r="D289" s="245" t="s">
        <v>146</v>
      </c>
      <c r="E289" s="41"/>
      <c r="F289" s="246" t="s">
        <v>528</v>
      </c>
      <c r="G289" s="41"/>
      <c r="H289" s="41"/>
      <c r="I289" s="247"/>
      <c r="J289" s="41"/>
      <c r="K289" s="41"/>
      <c r="L289" s="42"/>
      <c r="M289" s="248"/>
      <c r="N289" s="249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6" t="s">
        <v>146</v>
      </c>
      <c r="AU289" s="16" t="s">
        <v>85</v>
      </c>
    </row>
    <row r="290" s="2" customFormat="1" ht="16.5" customHeight="1">
      <c r="A290" s="39"/>
      <c r="B290" s="40"/>
      <c r="C290" s="232" t="s">
        <v>522</v>
      </c>
      <c r="D290" s="232" t="s">
        <v>140</v>
      </c>
      <c r="E290" s="233" t="s">
        <v>531</v>
      </c>
      <c r="F290" s="234" t="s">
        <v>532</v>
      </c>
      <c r="G290" s="235" t="s">
        <v>533</v>
      </c>
      <c r="H290" s="236">
        <v>6</v>
      </c>
      <c r="I290" s="237"/>
      <c r="J290" s="238">
        <f>ROUND(I290*H290,2)</f>
        <v>0</v>
      </c>
      <c r="K290" s="239"/>
      <c r="L290" s="42"/>
      <c r="M290" s="240" t="s">
        <v>1</v>
      </c>
      <c r="N290" s="241" t="s">
        <v>42</v>
      </c>
      <c r="O290" s="92"/>
      <c r="P290" s="242">
        <f>O290*H290</f>
        <v>0</v>
      </c>
      <c r="Q290" s="242">
        <v>0</v>
      </c>
      <c r="R290" s="242">
        <f>Q290*H290</f>
        <v>0</v>
      </c>
      <c r="S290" s="242">
        <v>0</v>
      </c>
      <c r="T290" s="243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4" t="s">
        <v>186</v>
      </c>
      <c r="AT290" s="244" t="s">
        <v>140</v>
      </c>
      <c r="AU290" s="244" t="s">
        <v>85</v>
      </c>
      <c r="AY290" s="16" t="s">
        <v>139</v>
      </c>
      <c r="BE290" s="144">
        <f>IF(N290="základní",J290,0)</f>
        <v>0</v>
      </c>
      <c r="BF290" s="144">
        <f>IF(N290="snížená",J290,0)</f>
        <v>0</v>
      </c>
      <c r="BG290" s="144">
        <f>IF(N290="zákl. přenesená",J290,0)</f>
        <v>0</v>
      </c>
      <c r="BH290" s="144">
        <f>IF(N290="sníž. přenesená",J290,0)</f>
        <v>0</v>
      </c>
      <c r="BI290" s="144">
        <f>IF(N290="nulová",J290,0)</f>
        <v>0</v>
      </c>
      <c r="BJ290" s="16" t="s">
        <v>85</v>
      </c>
      <c r="BK290" s="144">
        <f>ROUND(I290*H290,2)</f>
        <v>0</v>
      </c>
      <c r="BL290" s="16" t="s">
        <v>186</v>
      </c>
      <c r="BM290" s="244" t="s">
        <v>871</v>
      </c>
    </row>
    <row r="291" s="2" customFormat="1">
      <c r="A291" s="39"/>
      <c r="B291" s="40"/>
      <c r="C291" s="41"/>
      <c r="D291" s="245" t="s">
        <v>146</v>
      </c>
      <c r="E291" s="41"/>
      <c r="F291" s="246" t="s">
        <v>532</v>
      </c>
      <c r="G291" s="41"/>
      <c r="H291" s="41"/>
      <c r="I291" s="247"/>
      <c r="J291" s="41"/>
      <c r="K291" s="41"/>
      <c r="L291" s="42"/>
      <c r="M291" s="248"/>
      <c r="N291" s="249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6" t="s">
        <v>146</v>
      </c>
      <c r="AU291" s="16" t="s">
        <v>85</v>
      </c>
    </row>
    <row r="292" s="2" customFormat="1" ht="16.5" customHeight="1">
      <c r="A292" s="39"/>
      <c r="B292" s="40"/>
      <c r="C292" s="232" t="s">
        <v>526</v>
      </c>
      <c r="D292" s="232" t="s">
        <v>140</v>
      </c>
      <c r="E292" s="233" t="s">
        <v>536</v>
      </c>
      <c r="F292" s="234" t="s">
        <v>872</v>
      </c>
      <c r="G292" s="235" t="s">
        <v>360</v>
      </c>
      <c r="H292" s="236">
        <v>698</v>
      </c>
      <c r="I292" s="237"/>
      <c r="J292" s="238">
        <f>ROUND(I292*H292,2)</f>
        <v>0</v>
      </c>
      <c r="K292" s="239"/>
      <c r="L292" s="42"/>
      <c r="M292" s="240" t="s">
        <v>1</v>
      </c>
      <c r="N292" s="241" t="s">
        <v>42</v>
      </c>
      <c r="O292" s="92"/>
      <c r="P292" s="242">
        <f>O292*H292</f>
        <v>0</v>
      </c>
      <c r="Q292" s="242">
        <v>0.74460999999999999</v>
      </c>
      <c r="R292" s="242">
        <f>Q292*H292</f>
        <v>519.73778000000004</v>
      </c>
      <c r="S292" s="242">
        <v>0</v>
      </c>
      <c r="T292" s="243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4" t="s">
        <v>144</v>
      </c>
      <c r="AT292" s="244" t="s">
        <v>140</v>
      </c>
      <c r="AU292" s="244" t="s">
        <v>85</v>
      </c>
      <c r="AY292" s="16" t="s">
        <v>139</v>
      </c>
      <c r="BE292" s="144">
        <f>IF(N292="základní",J292,0)</f>
        <v>0</v>
      </c>
      <c r="BF292" s="144">
        <f>IF(N292="snížená",J292,0)</f>
        <v>0</v>
      </c>
      <c r="BG292" s="144">
        <f>IF(N292="zákl. přenesená",J292,0)</f>
        <v>0</v>
      </c>
      <c r="BH292" s="144">
        <f>IF(N292="sníž. přenesená",J292,0)</f>
        <v>0</v>
      </c>
      <c r="BI292" s="144">
        <f>IF(N292="nulová",J292,0)</f>
        <v>0</v>
      </c>
      <c r="BJ292" s="16" t="s">
        <v>85</v>
      </c>
      <c r="BK292" s="144">
        <f>ROUND(I292*H292,2)</f>
        <v>0</v>
      </c>
      <c r="BL292" s="16" t="s">
        <v>144</v>
      </c>
      <c r="BM292" s="244" t="s">
        <v>873</v>
      </c>
    </row>
    <row r="293" s="2" customFormat="1">
      <c r="A293" s="39"/>
      <c r="B293" s="40"/>
      <c r="C293" s="41"/>
      <c r="D293" s="245" t="s">
        <v>146</v>
      </c>
      <c r="E293" s="41"/>
      <c r="F293" s="246" t="s">
        <v>872</v>
      </c>
      <c r="G293" s="41"/>
      <c r="H293" s="41"/>
      <c r="I293" s="247"/>
      <c r="J293" s="41"/>
      <c r="K293" s="41"/>
      <c r="L293" s="42"/>
      <c r="M293" s="248"/>
      <c r="N293" s="249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6" t="s">
        <v>146</v>
      </c>
      <c r="AU293" s="16" t="s">
        <v>85</v>
      </c>
    </row>
    <row r="294" s="13" customFormat="1">
      <c r="A294" s="13"/>
      <c r="B294" s="250"/>
      <c r="C294" s="251"/>
      <c r="D294" s="245" t="s">
        <v>199</v>
      </c>
      <c r="E294" s="252" t="s">
        <v>1</v>
      </c>
      <c r="F294" s="253" t="s">
        <v>874</v>
      </c>
      <c r="G294" s="251"/>
      <c r="H294" s="254">
        <v>698</v>
      </c>
      <c r="I294" s="255"/>
      <c r="J294" s="251"/>
      <c r="K294" s="251"/>
      <c r="L294" s="256"/>
      <c r="M294" s="257"/>
      <c r="N294" s="258"/>
      <c r="O294" s="258"/>
      <c r="P294" s="258"/>
      <c r="Q294" s="258"/>
      <c r="R294" s="258"/>
      <c r="S294" s="258"/>
      <c r="T294" s="25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0" t="s">
        <v>199</v>
      </c>
      <c r="AU294" s="260" t="s">
        <v>85</v>
      </c>
      <c r="AV294" s="13" t="s">
        <v>87</v>
      </c>
      <c r="AW294" s="13" t="s">
        <v>32</v>
      </c>
      <c r="AX294" s="13" t="s">
        <v>85</v>
      </c>
      <c r="AY294" s="260" t="s">
        <v>139</v>
      </c>
    </row>
    <row r="295" s="2" customFormat="1" ht="16.5" customHeight="1">
      <c r="A295" s="39"/>
      <c r="B295" s="40"/>
      <c r="C295" s="232" t="s">
        <v>530</v>
      </c>
      <c r="D295" s="232" t="s">
        <v>140</v>
      </c>
      <c r="E295" s="233" t="s">
        <v>547</v>
      </c>
      <c r="F295" s="234" t="s">
        <v>548</v>
      </c>
      <c r="G295" s="235" t="s">
        <v>875</v>
      </c>
      <c r="H295" s="236">
        <v>1</v>
      </c>
      <c r="I295" s="237"/>
      <c r="J295" s="238">
        <f>ROUND(I295*H295,2)</f>
        <v>0</v>
      </c>
      <c r="K295" s="239"/>
      <c r="L295" s="42"/>
      <c r="M295" s="240" t="s">
        <v>1</v>
      </c>
      <c r="N295" s="241" t="s">
        <v>42</v>
      </c>
      <c r="O295" s="92"/>
      <c r="P295" s="242">
        <f>O295*H295</f>
        <v>0</v>
      </c>
      <c r="Q295" s="242">
        <v>0</v>
      </c>
      <c r="R295" s="242">
        <f>Q295*H295</f>
        <v>0</v>
      </c>
      <c r="S295" s="242">
        <v>0</v>
      </c>
      <c r="T295" s="243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4" t="s">
        <v>186</v>
      </c>
      <c r="AT295" s="244" t="s">
        <v>140</v>
      </c>
      <c r="AU295" s="244" t="s">
        <v>85</v>
      </c>
      <c r="AY295" s="16" t="s">
        <v>139</v>
      </c>
      <c r="BE295" s="144">
        <f>IF(N295="základní",J295,0)</f>
        <v>0</v>
      </c>
      <c r="BF295" s="144">
        <f>IF(N295="snížená",J295,0)</f>
        <v>0</v>
      </c>
      <c r="BG295" s="144">
        <f>IF(N295="zákl. přenesená",J295,0)</f>
        <v>0</v>
      </c>
      <c r="BH295" s="144">
        <f>IF(N295="sníž. přenesená",J295,0)</f>
        <v>0</v>
      </c>
      <c r="BI295" s="144">
        <f>IF(N295="nulová",J295,0)</f>
        <v>0</v>
      </c>
      <c r="BJ295" s="16" t="s">
        <v>85</v>
      </c>
      <c r="BK295" s="144">
        <f>ROUND(I295*H295,2)</f>
        <v>0</v>
      </c>
      <c r="BL295" s="16" t="s">
        <v>186</v>
      </c>
      <c r="BM295" s="244" t="s">
        <v>876</v>
      </c>
    </row>
    <row r="296" s="2" customFormat="1">
      <c r="A296" s="39"/>
      <c r="B296" s="40"/>
      <c r="C296" s="41"/>
      <c r="D296" s="245" t="s">
        <v>146</v>
      </c>
      <c r="E296" s="41"/>
      <c r="F296" s="246" t="s">
        <v>548</v>
      </c>
      <c r="G296" s="41"/>
      <c r="H296" s="41"/>
      <c r="I296" s="247"/>
      <c r="J296" s="41"/>
      <c r="K296" s="41"/>
      <c r="L296" s="42"/>
      <c r="M296" s="286"/>
      <c r="N296" s="287"/>
      <c r="O296" s="288"/>
      <c r="P296" s="288"/>
      <c r="Q296" s="288"/>
      <c r="R296" s="288"/>
      <c r="S296" s="288"/>
      <c r="T296" s="289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6" t="s">
        <v>146</v>
      </c>
      <c r="AU296" s="16" t="s">
        <v>85</v>
      </c>
    </row>
    <row r="297" s="2" customFormat="1" ht="6.96" customHeight="1">
      <c r="A297" s="39"/>
      <c r="B297" s="67"/>
      <c r="C297" s="68"/>
      <c r="D297" s="68"/>
      <c r="E297" s="68"/>
      <c r="F297" s="68"/>
      <c r="G297" s="68"/>
      <c r="H297" s="68"/>
      <c r="I297" s="68"/>
      <c r="J297" s="68"/>
      <c r="K297" s="68"/>
      <c r="L297" s="42"/>
      <c r="M297" s="39"/>
      <c r="O297" s="39"/>
      <c r="P297" s="39"/>
      <c r="Q297" s="39"/>
      <c r="R297" s="39"/>
      <c r="S297" s="39"/>
      <c r="T297" s="39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</row>
  </sheetData>
  <sheetProtection sheet="1" autoFilter="0" formatColumns="0" formatRows="0" objects="1" scenarios="1" spinCount="100000" saltValue="hAcD0vd44iTiUqkdL5cRI6olZkUwaHwsg3pjnFMHhZ620RnI0OQoe+vv2n9xTMuifWxYntKnjNC2fUdvL98p2A==" hashValue="OwZCWLblP8ZdTnseTUvWJGCdy6LU0EcvxUGy6KjWjF6MHMkoTNv/VuXRERHAHQlYXVnLveFtH2rNUvVGd+C0iA==" algorithmName="SHA-512" password="CC35"/>
  <autoFilter ref="C124:K296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19"/>
      <c r="AT3" s="16" t="s">
        <v>87</v>
      </c>
    </row>
    <row r="4" s="1" customFormat="1" ht="24.96" customHeight="1">
      <c r="B4" s="19"/>
      <c r="D4" s="154" t="s">
        <v>109</v>
      </c>
      <c r="L4" s="19"/>
      <c r="M4" s="155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6" t="s">
        <v>16</v>
      </c>
      <c r="L6" s="19"/>
    </row>
    <row r="7" s="1" customFormat="1" ht="16.5" customHeight="1">
      <c r="B7" s="19"/>
      <c r="E7" s="157" t="str">
        <f>'Rekapitulace stavby'!K6</f>
        <v>Polní cesta PC10 - Horní Hynčina</v>
      </c>
      <c r="F7" s="156"/>
      <c r="G7" s="156"/>
      <c r="H7" s="156"/>
      <c r="L7" s="19"/>
    </row>
    <row r="8" s="2" customFormat="1" ht="12" customHeight="1">
      <c r="A8" s="39"/>
      <c r="B8" s="42"/>
      <c r="C8" s="39"/>
      <c r="D8" s="156" t="s">
        <v>110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2"/>
      <c r="C9" s="39"/>
      <c r="D9" s="39"/>
      <c r="E9" s="158" t="s">
        <v>877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2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2"/>
      <c r="C11" s="39"/>
      <c r="D11" s="156" t="s">
        <v>18</v>
      </c>
      <c r="E11" s="39"/>
      <c r="F11" s="159" t="s">
        <v>1</v>
      </c>
      <c r="G11" s="39"/>
      <c r="H11" s="39"/>
      <c r="I11" s="156" t="s">
        <v>19</v>
      </c>
      <c r="J11" s="159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2"/>
      <c r="C12" s="39"/>
      <c r="D12" s="156" t="s">
        <v>20</v>
      </c>
      <c r="E12" s="39"/>
      <c r="F12" s="159" t="s">
        <v>21</v>
      </c>
      <c r="G12" s="39"/>
      <c r="H12" s="39"/>
      <c r="I12" s="156" t="s">
        <v>22</v>
      </c>
      <c r="J12" s="160" t="str">
        <f>'Rekapitulace stavby'!AN8</f>
        <v>11. 3. 2021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2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2"/>
      <c r="C14" s="39"/>
      <c r="D14" s="156" t="s">
        <v>24</v>
      </c>
      <c r="E14" s="39"/>
      <c r="F14" s="39"/>
      <c r="G14" s="39"/>
      <c r="H14" s="39"/>
      <c r="I14" s="156" t="s">
        <v>25</v>
      </c>
      <c r="J14" s="159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2"/>
      <c r="C15" s="39"/>
      <c r="D15" s="39"/>
      <c r="E15" s="159" t="s">
        <v>26</v>
      </c>
      <c r="F15" s="39"/>
      <c r="G15" s="39"/>
      <c r="H15" s="39"/>
      <c r="I15" s="156" t="s">
        <v>27</v>
      </c>
      <c r="J15" s="159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2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2"/>
      <c r="C17" s="39"/>
      <c r="D17" s="156" t="s">
        <v>28</v>
      </c>
      <c r="E17" s="39"/>
      <c r="F17" s="39"/>
      <c r="G17" s="39"/>
      <c r="H17" s="39"/>
      <c r="I17" s="156" t="s">
        <v>25</v>
      </c>
      <c r="J17" s="32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2"/>
      <c r="C18" s="39"/>
      <c r="D18" s="39"/>
      <c r="E18" s="32" t="str">
        <f>'Rekapitulace stavby'!E14</f>
        <v>Vyplň údaj</v>
      </c>
      <c r="F18" s="159"/>
      <c r="G18" s="159"/>
      <c r="H18" s="159"/>
      <c r="I18" s="156" t="s">
        <v>27</v>
      </c>
      <c r="J18" s="32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2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2"/>
      <c r="C20" s="39"/>
      <c r="D20" s="156" t="s">
        <v>30</v>
      </c>
      <c r="E20" s="39"/>
      <c r="F20" s="39"/>
      <c r="G20" s="39"/>
      <c r="H20" s="39"/>
      <c r="I20" s="156" t="s">
        <v>25</v>
      </c>
      <c r="J20" s="159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2"/>
      <c r="C21" s="39"/>
      <c r="D21" s="39"/>
      <c r="E21" s="159" t="s">
        <v>31</v>
      </c>
      <c r="F21" s="39"/>
      <c r="G21" s="39"/>
      <c r="H21" s="39"/>
      <c r="I21" s="156" t="s">
        <v>27</v>
      </c>
      <c r="J21" s="159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2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2"/>
      <c r="C23" s="39"/>
      <c r="D23" s="156" t="s">
        <v>33</v>
      </c>
      <c r="E23" s="39"/>
      <c r="F23" s="39"/>
      <c r="G23" s="39"/>
      <c r="H23" s="39"/>
      <c r="I23" s="156" t="s">
        <v>25</v>
      </c>
      <c r="J23" s="159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2"/>
      <c r="C24" s="39"/>
      <c r="D24" s="39"/>
      <c r="E24" s="159" t="str">
        <f>IF('Rekapitulace stavby'!E20="","",'Rekapitulace stavby'!E20)</f>
        <v xml:space="preserve"> </v>
      </c>
      <c r="F24" s="39"/>
      <c r="G24" s="39"/>
      <c r="H24" s="39"/>
      <c r="I24" s="156" t="s">
        <v>27</v>
      </c>
      <c r="J24" s="159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2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2"/>
      <c r="C26" s="39"/>
      <c r="D26" s="156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61"/>
      <c r="B27" s="162"/>
      <c r="C27" s="161"/>
      <c r="D27" s="161"/>
      <c r="E27" s="163" t="s">
        <v>1</v>
      </c>
      <c r="F27" s="163"/>
      <c r="G27" s="163"/>
      <c r="H27" s="163"/>
      <c r="I27" s="161"/>
      <c r="J27" s="161"/>
      <c r="K27" s="161"/>
      <c r="L27" s="164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</row>
    <row r="28" s="2" customFormat="1" ht="6.96" customHeight="1">
      <c r="A28" s="39"/>
      <c r="B28" s="42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2"/>
      <c r="C29" s="39"/>
      <c r="D29" s="165"/>
      <c r="E29" s="165"/>
      <c r="F29" s="165"/>
      <c r="G29" s="165"/>
      <c r="H29" s="165"/>
      <c r="I29" s="165"/>
      <c r="J29" s="165"/>
      <c r="K29" s="16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2"/>
      <c r="C30" s="39"/>
      <c r="D30" s="166" t="s">
        <v>37</v>
      </c>
      <c r="E30" s="39"/>
      <c r="F30" s="39"/>
      <c r="G30" s="39"/>
      <c r="H30" s="39"/>
      <c r="I30" s="39"/>
      <c r="J30" s="167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2"/>
      <c r="C31" s="39"/>
      <c r="D31" s="165"/>
      <c r="E31" s="165"/>
      <c r="F31" s="165"/>
      <c r="G31" s="165"/>
      <c r="H31" s="165"/>
      <c r="I31" s="165"/>
      <c r="J31" s="165"/>
      <c r="K31" s="16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2"/>
      <c r="C32" s="39"/>
      <c r="D32" s="39"/>
      <c r="E32" s="39"/>
      <c r="F32" s="168" t="s">
        <v>39</v>
      </c>
      <c r="G32" s="39"/>
      <c r="H32" s="39"/>
      <c r="I32" s="168" t="s">
        <v>38</v>
      </c>
      <c r="J32" s="168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2"/>
      <c r="C33" s="39"/>
      <c r="D33" s="169" t="s">
        <v>41</v>
      </c>
      <c r="E33" s="156" t="s">
        <v>42</v>
      </c>
      <c r="F33" s="170">
        <f>ROUND((SUM(BE117:BE121)),  2)</f>
        <v>0</v>
      </c>
      <c r="G33" s="39"/>
      <c r="H33" s="39"/>
      <c r="I33" s="171">
        <v>0.20999999999999999</v>
      </c>
      <c r="J33" s="170">
        <f>ROUND(((SUM(BE117:BE121))*I33),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2"/>
      <c r="C34" s="39"/>
      <c r="D34" s="39"/>
      <c r="E34" s="156" t="s">
        <v>43</v>
      </c>
      <c r="F34" s="170">
        <f>ROUND((SUM(BF117:BF121)),  2)</f>
        <v>0</v>
      </c>
      <c r="G34" s="39"/>
      <c r="H34" s="39"/>
      <c r="I34" s="171">
        <v>0.14999999999999999</v>
      </c>
      <c r="J34" s="170">
        <f>ROUND(((SUM(BF117:BF121))*I34),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39"/>
      <c r="E35" s="156" t="s">
        <v>44</v>
      </c>
      <c r="F35" s="170">
        <f>ROUND((SUM(BG117:BG121)),  2)</f>
        <v>0</v>
      </c>
      <c r="G35" s="39"/>
      <c r="H35" s="39"/>
      <c r="I35" s="171">
        <v>0.20999999999999999</v>
      </c>
      <c r="J35" s="170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56" t="s">
        <v>45</v>
      </c>
      <c r="F36" s="170">
        <f>ROUND((SUM(BH117:BH121)),  2)</f>
        <v>0</v>
      </c>
      <c r="G36" s="39"/>
      <c r="H36" s="39"/>
      <c r="I36" s="171">
        <v>0.14999999999999999</v>
      </c>
      <c r="J36" s="170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56" t="s">
        <v>46</v>
      </c>
      <c r="F37" s="170">
        <f>ROUND((SUM(BI117:BI121)),  2)</f>
        <v>0</v>
      </c>
      <c r="G37" s="39"/>
      <c r="H37" s="39"/>
      <c r="I37" s="171">
        <v>0</v>
      </c>
      <c r="J37" s="170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2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2"/>
      <c r="C39" s="172"/>
      <c r="D39" s="173" t="s">
        <v>47</v>
      </c>
      <c r="E39" s="174"/>
      <c r="F39" s="174"/>
      <c r="G39" s="175" t="s">
        <v>48</v>
      </c>
      <c r="H39" s="176" t="s">
        <v>49</v>
      </c>
      <c r="I39" s="174"/>
      <c r="J39" s="177">
        <f>SUM(J30:J37)</f>
        <v>0</v>
      </c>
      <c r="K39" s="178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2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4"/>
      <c r="D50" s="179" t="s">
        <v>50</v>
      </c>
      <c r="E50" s="180"/>
      <c r="F50" s="180"/>
      <c r="G50" s="179" t="s">
        <v>51</v>
      </c>
      <c r="H50" s="180"/>
      <c r="I50" s="180"/>
      <c r="J50" s="180"/>
      <c r="K50" s="180"/>
      <c r="L50" s="64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9"/>
      <c r="B61" s="42"/>
      <c r="C61" s="39"/>
      <c r="D61" s="181" t="s">
        <v>52</v>
      </c>
      <c r="E61" s="182"/>
      <c r="F61" s="183" t="s">
        <v>53</v>
      </c>
      <c r="G61" s="181" t="s">
        <v>52</v>
      </c>
      <c r="H61" s="182"/>
      <c r="I61" s="182"/>
      <c r="J61" s="184" t="s">
        <v>53</v>
      </c>
      <c r="K61" s="182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9"/>
      <c r="B65" s="42"/>
      <c r="C65" s="39"/>
      <c r="D65" s="179" t="s">
        <v>54</v>
      </c>
      <c r="E65" s="185"/>
      <c r="F65" s="185"/>
      <c r="G65" s="179" t="s">
        <v>55</v>
      </c>
      <c r="H65" s="185"/>
      <c r="I65" s="185"/>
      <c r="J65" s="185"/>
      <c r="K65" s="185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9"/>
      <c r="B76" s="42"/>
      <c r="C76" s="39"/>
      <c r="D76" s="181" t="s">
        <v>52</v>
      </c>
      <c r="E76" s="182"/>
      <c r="F76" s="183" t="s">
        <v>53</v>
      </c>
      <c r="G76" s="181" t="s">
        <v>52</v>
      </c>
      <c r="H76" s="182"/>
      <c r="I76" s="182"/>
      <c r="J76" s="184" t="s">
        <v>53</v>
      </c>
      <c r="K76" s="18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2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90" t="str">
        <f>E7</f>
        <v>Polní cesta PC10 - Horní Hynčina</v>
      </c>
      <c r="F85" s="31"/>
      <c r="G85" s="31"/>
      <c r="H85" s="31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1" t="s">
        <v>110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 xml:space="preserve">05 -  Přeložka vedení CETIN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1" t="s">
        <v>20</v>
      </c>
      <c r="D89" s="41"/>
      <c r="E89" s="41"/>
      <c r="F89" s="26" t="str">
        <f>F12</f>
        <v xml:space="preserve"> </v>
      </c>
      <c r="G89" s="41"/>
      <c r="H89" s="41"/>
      <c r="I89" s="31" t="s">
        <v>22</v>
      </c>
      <c r="J89" s="80" t="str">
        <f>IF(J12="","",J12)</f>
        <v>11. 3. 2021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1" t="s">
        <v>24</v>
      </c>
      <c r="D91" s="41"/>
      <c r="E91" s="41"/>
      <c r="F91" s="26" t="str">
        <f>E15</f>
        <v>SPÚ, pobočka Svitavy</v>
      </c>
      <c r="G91" s="41"/>
      <c r="H91" s="41"/>
      <c r="I91" s="31" t="s">
        <v>30</v>
      </c>
      <c r="J91" s="35" t="str">
        <f>E21</f>
        <v>Agroprojekt PSO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1" t="s">
        <v>28</v>
      </c>
      <c r="D92" s="41"/>
      <c r="E92" s="41"/>
      <c r="F92" s="26" t="str">
        <f>IF(E18="","",E18)</f>
        <v>Vyplň údaj</v>
      </c>
      <c r="G92" s="41"/>
      <c r="H92" s="41"/>
      <c r="I92" s="31" t="s">
        <v>33</v>
      </c>
      <c r="J92" s="35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91" t="s">
        <v>113</v>
      </c>
      <c r="D94" s="150"/>
      <c r="E94" s="150"/>
      <c r="F94" s="150"/>
      <c r="G94" s="150"/>
      <c r="H94" s="150"/>
      <c r="I94" s="150"/>
      <c r="J94" s="192" t="s">
        <v>114</v>
      </c>
      <c r="K94" s="15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93" t="s">
        <v>115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6" t="s">
        <v>116</v>
      </c>
    </row>
    <row r="97" hidden="1" s="9" customFormat="1" ht="24.96" customHeight="1">
      <c r="A97" s="9"/>
      <c r="B97" s="194"/>
      <c r="C97" s="195"/>
      <c r="D97" s="196" t="s">
        <v>124</v>
      </c>
      <c r="E97" s="197"/>
      <c r="F97" s="197"/>
      <c r="G97" s="197"/>
      <c r="H97" s="197"/>
      <c r="I97" s="197"/>
      <c r="J97" s="198">
        <f>J118</f>
        <v>0</v>
      </c>
      <c r="K97" s="195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hidden="1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/>
    <row r="101" hidden="1"/>
    <row r="102" hidden="1"/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2" t="s">
        <v>125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1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90" t="str">
        <f>E7</f>
        <v>Polní cesta PC10 - Horní Hynčina</v>
      </c>
      <c r="F107" s="31"/>
      <c r="G107" s="31"/>
      <c r="H107" s="3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1" t="s">
        <v>110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 xml:space="preserve">05 -  Přeložka vedení CETIN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1" t="s">
        <v>20</v>
      </c>
      <c r="D111" s="41"/>
      <c r="E111" s="41"/>
      <c r="F111" s="26" t="str">
        <f>F12</f>
        <v xml:space="preserve"> </v>
      </c>
      <c r="G111" s="41"/>
      <c r="H111" s="41"/>
      <c r="I111" s="31" t="s">
        <v>22</v>
      </c>
      <c r="J111" s="80" t="str">
        <f>IF(J12="","",J12)</f>
        <v>11. 3. 2021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5.15" customHeight="1">
      <c r="A113" s="39"/>
      <c r="B113" s="40"/>
      <c r="C113" s="31" t="s">
        <v>24</v>
      </c>
      <c r="D113" s="41"/>
      <c r="E113" s="41"/>
      <c r="F113" s="26" t="str">
        <f>E15</f>
        <v>SPÚ, pobočka Svitavy</v>
      </c>
      <c r="G113" s="41"/>
      <c r="H113" s="41"/>
      <c r="I113" s="31" t="s">
        <v>30</v>
      </c>
      <c r="J113" s="35" t="str">
        <f>E21</f>
        <v>Agroprojekt PSO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1" t="s">
        <v>28</v>
      </c>
      <c r="D114" s="41"/>
      <c r="E114" s="41"/>
      <c r="F114" s="26" t="str">
        <f>IF(E18="","",E18)</f>
        <v>Vyplň údaj</v>
      </c>
      <c r="G114" s="41"/>
      <c r="H114" s="41"/>
      <c r="I114" s="31" t="s">
        <v>33</v>
      </c>
      <c r="J114" s="35" t="str">
        <f>E24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206"/>
      <c r="B116" s="207"/>
      <c r="C116" s="208" t="s">
        <v>126</v>
      </c>
      <c r="D116" s="209" t="s">
        <v>62</v>
      </c>
      <c r="E116" s="209" t="s">
        <v>58</v>
      </c>
      <c r="F116" s="209" t="s">
        <v>59</v>
      </c>
      <c r="G116" s="209" t="s">
        <v>127</v>
      </c>
      <c r="H116" s="209" t="s">
        <v>128</v>
      </c>
      <c r="I116" s="209" t="s">
        <v>129</v>
      </c>
      <c r="J116" s="210" t="s">
        <v>114</v>
      </c>
      <c r="K116" s="211" t="s">
        <v>130</v>
      </c>
      <c r="L116" s="212"/>
      <c r="M116" s="101" t="s">
        <v>1</v>
      </c>
      <c r="N116" s="102" t="s">
        <v>41</v>
      </c>
      <c r="O116" s="102" t="s">
        <v>131</v>
      </c>
      <c r="P116" s="102" t="s">
        <v>132</v>
      </c>
      <c r="Q116" s="102" t="s">
        <v>133</v>
      </c>
      <c r="R116" s="102" t="s">
        <v>134</v>
      </c>
      <c r="S116" s="102" t="s">
        <v>135</v>
      </c>
      <c r="T116" s="103" t="s">
        <v>136</v>
      </c>
      <c r="U116" s="206"/>
      <c r="V116" s="206"/>
      <c r="W116" s="206"/>
      <c r="X116" s="206"/>
      <c r="Y116" s="206"/>
      <c r="Z116" s="206"/>
      <c r="AA116" s="206"/>
      <c r="AB116" s="206"/>
      <c r="AC116" s="206"/>
      <c r="AD116" s="206"/>
      <c r="AE116" s="206"/>
    </row>
    <row r="117" s="2" customFormat="1" ht="22.8" customHeight="1">
      <c r="A117" s="39"/>
      <c r="B117" s="40"/>
      <c r="C117" s="108" t="s">
        <v>137</v>
      </c>
      <c r="D117" s="41"/>
      <c r="E117" s="41"/>
      <c r="F117" s="41"/>
      <c r="G117" s="41"/>
      <c r="H117" s="41"/>
      <c r="I117" s="41"/>
      <c r="J117" s="213">
        <f>BK117</f>
        <v>0</v>
      </c>
      <c r="K117" s="41"/>
      <c r="L117" s="42"/>
      <c r="M117" s="104"/>
      <c r="N117" s="214"/>
      <c r="O117" s="105"/>
      <c r="P117" s="215">
        <f>P118</f>
        <v>0</v>
      </c>
      <c r="Q117" s="105"/>
      <c r="R117" s="215">
        <f>R118</f>
        <v>0</v>
      </c>
      <c r="S117" s="105"/>
      <c r="T117" s="216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6" t="s">
        <v>76</v>
      </c>
      <c r="AU117" s="16" t="s">
        <v>116</v>
      </c>
      <c r="BK117" s="217">
        <f>BK118</f>
        <v>0</v>
      </c>
    </row>
    <row r="118" s="12" customFormat="1" ht="25.92" customHeight="1">
      <c r="A118" s="12"/>
      <c r="B118" s="218"/>
      <c r="C118" s="219"/>
      <c r="D118" s="220" t="s">
        <v>76</v>
      </c>
      <c r="E118" s="221" t="s">
        <v>512</v>
      </c>
      <c r="F118" s="221" t="s">
        <v>513</v>
      </c>
      <c r="G118" s="219"/>
      <c r="H118" s="219"/>
      <c r="I118" s="222"/>
      <c r="J118" s="223">
        <f>BK118</f>
        <v>0</v>
      </c>
      <c r="K118" s="219"/>
      <c r="L118" s="224"/>
      <c r="M118" s="225"/>
      <c r="N118" s="226"/>
      <c r="O118" s="226"/>
      <c r="P118" s="227">
        <f>SUM(P119:P121)</f>
        <v>0</v>
      </c>
      <c r="Q118" s="226"/>
      <c r="R118" s="227">
        <f>SUM(R119:R121)</f>
        <v>0</v>
      </c>
      <c r="S118" s="226"/>
      <c r="T118" s="228">
        <f>SUM(T119:T121)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29" t="s">
        <v>161</v>
      </c>
      <c r="AT118" s="230" t="s">
        <v>76</v>
      </c>
      <c r="AU118" s="230" t="s">
        <v>77</v>
      </c>
      <c r="AY118" s="229" t="s">
        <v>139</v>
      </c>
      <c r="BK118" s="231">
        <f>SUM(BK119:BK121)</f>
        <v>0</v>
      </c>
    </row>
    <row r="119" s="2" customFormat="1" ht="16.5" customHeight="1">
      <c r="A119" s="39"/>
      <c r="B119" s="40"/>
      <c r="C119" s="232" t="s">
        <v>85</v>
      </c>
      <c r="D119" s="232" t="s">
        <v>140</v>
      </c>
      <c r="E119" s="233" t="s">
        <v>472</v>
      </c>
      <c r="F119" s="234" t="s">
        <v>878</v>
      </c>
      <c r="G119" s="235" t="s">
        <v>444</v>
      </c>
      <c r="H119" s="236">
        <v>1</v>
      </c>
      <c r="I119" s="237"/>
      <c r="J119" s="238">
        <f>ROUND(I119*H119,2)</f>
        <v>0</v>
      </c>
      <c r="K119" s="239"/>
      <c r="L119" s="42"/>
      <c r="M119" s="240" t="s">
        <v>1</v>
      </c>
      <c r="N119" s="241" t="s">
        <v>42</v>
      </c>
      <c r="O119" s="92"/>
      <c r="P119" s="242">
        <f>O119*H119</f>
        <v>0</v>
      </c>
      <c r="Q119" s="242">
        <v>0</v>
      </c>
      <c r="R119" s="242">
        <f>Q119*H119</f>
        <v>0</v>
      </c>
      <c r="S119" s="242">
        <v>0</v>
      </c>
      <c r="T119" s="24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44" t="s">
        <v>144</v>
      </c>
      <c r="AT119" s="244" t="s">
        <v>140</v>
      </c>
      <c r="AU119" s="244" t="s">
        <v>85</v>
      </c>
      <c r="AY119" s="16" t="s">
        <v>139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6" t="s">
        <v>85</v>
      </c>
      <c r="BK119" s="144">
        <f>ROUND(I119*H119,2)</f>
        <v>0</v>
      </c>
      <c r="BL119" s="16" t="s">
        <v>144</v>
      </c>
      <c r="BM119" s="244" t="s">
        <v>879</v>
      </c>
    </row>
    <row r="120" s="2" customFormat="1">
      <c r="A120" s="39"/>
      <c r="B120" s="40"/>
      <c r="C120" s="41"/>
      <c r="D120" s="245" t="s">
        <v>146</v>
      </c>
      <c r="E120" s="41"/>
      <c r="F120" s="246" t="s">
        <v>878</v>
      </c>
      <c r="G120" s="41"/>
      <c r="H120" s="41"/>
      <c r="I120" s="247"/>
      <c r="J120" s="41"/>
      <c r="K120" s="41"/>
      <c r="L120" s="42"/>
      <c r="M120" s="248"/>
      <c r="N120" s="249"/>
      <c r="O120" s="92"/>
      <c r="P120" s="92"/>
      <c r="Q120" s="92"/>
      <c r="R120" s="92"/>
      <c r="S120" s="92"/>
      <c r="T120" s="93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6" t="s">
        <v>146</v>
      </c>
      <c r="AU120" s="16" t="s">
        <v>85</v>
      </c>
    </row>
    <row r="121" s="13" customFormat="1">
      <c r="A121" s="13"/>
      <c r="B121" s="250"/>
      <c r="C121" s="251"/>
      <c r="D121" s="245" t="s">
        <v>199</v>
      </c>
      <c r="E121" s="252" t="s">
        <v>1</v>
      </c>
      <c r="F121" s="253" t="s">
        <v>880</v>
      </c>
      <c r="G121" s="251"/>
      <c r="H121" s="254">
        <v>1</v>
      </c>
      <c r="I121" s="255"/>
      <c r="J121" s="251"/>
      <c r="K121" s="251"/>
      <c r="L121" s="256"/>
      <c r="M121" s="290"/>
      <c r="N121" s="291"/>
      <c r="O121" s="291"/>
      <c r="P121" s="291"/>
      <c r="Q121" s="291"/>
      <c r="R121" s="291"/>
      <c r="S121" s="291"/>
      <c r="T121" s="29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60" t="s">
        <v>199</v>
      </c>
      <c r="AU121" s="260" t="s">
        <v>85</v>
      </c>
      <c r="AV121" s="13" t="s">
        <v>87</v>
      </c>
      <c r="AW121" s="13" t="s">
        <v>32</v>
      </c>
      <c r="AX121" s="13" t="s">
        <v>85</v>
      </c>
      <c r="AY121" s="260" t="s">
        <v>139</v>
      </c>
    </row>
    <row r="122" s="2" customFormat="1" ht="6.96" customHeight="1">
      <c r="A122" s="39"/>
      <c r="B122" s="67"/>
      <c r="C122" s="68"/>
      <c r="D122" s="68"/>
      <c r="E122" s="68"/>
      <c r="F122" s="68"/>
      <c r="G122" s="68"/>
      <c r="H122" s="68"/>
      <c r="I122" s="68"/>
      <c r="J122" s="68"/>
      <c r="K122" s="68"/>
      <c r="L122" s="42"/>
      <c r="M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</sheetData>
  <sheetProtection sheet="1" autoFilter="0" formatColumns="0" formatRows="0" objects="1" scenarios="1" spinCount="100000" saltValue="88p47o+vbUI53zJxZ42uOK/sBe9w8JqJXFyLj3fTazX0LzN71F0g+LRhwij/LLxSi8ZRcWMbemF7M8BsV0/5AQ==" hashValue="ZXMYR94HuPTLrcGwiRVuOXqzvNZ2fs2DMkwvHmKRofSTylSGArsmUHmfX8EJgkK84lzHUH9ZZdHfu8kWNxPAfA==" algorithmName="SHA-512" password="CC35"/>
  <autoFilter ref="C116:K12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Ryl Tomáš</dc:creator>
  <cp:lastModifiedBy>Ryl Tomáš</cp:lastModifiedBy>
  <dcterms:created xsi:type="dcterms:W3CDTF">2021-03-26T07:18:59Z</dcterms:created>
  <dcterms:modified xsi:type="dcterms:W3CDTF">2021-03-26T07:19:08Z</dcterms:modified>
</cp:coreProperties>
</file>